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dev\Desktop\"/>
    </mc:Choice>
  </mc:AlternateContent>
  <bookViews>
    <workbookView xWindow="0" yWindow="0" windowWidth="19200" windowHeight="6816" activeTab="2"/>
  </bookViews>
  <sheets>
    <sheet name="Ref. Costs Cambridge" sheetId="2" r:id="rId1"/>
    <sheet name="Old Units at Cambridge" sheetId="1" r:id="rId2"/>
    <sheet name="E3 Costs, Savings,Payback" sheetId="3" r:id="rId3"/>
    <sheet name="Calculator" sheetId="4" r:id="rId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O20" i="4"/>
  <c r="F21" i="4"/>
  <c r="G21" i="4"/>
  <c r="H21" i="4"/>
  <c r="O21" i="4"/>
  <c r="F22" i="4"/>
  <c r="G22" i="4"/>
  <c r="H22" i="4"/>
  <c r="O22" i="4"/>
  <c r="F23" i="4"/>
  <c r="G23" i="4"/>
  <c r="H23" i="4"/>
  <c r="O23" i="4"/>
  <c r="F24" i="4"/>
  <c r="G24" i="4"/>
  <c r="H24" i="4"/>
  <c r="O24" i="4"/>
  <c r="F25" i="4"/>
  <c r="G25" i="4"/>
  <c r="H25" i="4"/>
  <c r="O25" i="4"/>
  <c r="F26" i="4"/>
  <c r="G26" i="4"/>
  <c r="H26" i="4"/>
  <c r="O26" i="4"/>
  <c r="C35" i="4"/>
  <c r="I20" i="4"/>
  <c r="J20" i="4"/>
  <c r="Q20" i="4"/>
  <c r="I21" i="4"/>
  <c r="J21" i="4"/>
  <c r="Q21" i="4"/>
  <c r="I22" i="4"/>
  <c r="J22" i="4"/>
  <c r="Q22" i="4"/>
  <c r="I23" i="4"/>
  <c r="J23" i="4"/>
  <c r="Q23" i="4"/>
  <c r="I24" i="4"/>
  <c r="J24" i="4"/>
  <c r="Q24" i="4"/>
  <c r="I25" i="4"/>
  <c r="J25" i="4"/>
  <c r="Q25" i="4"/>
  <c r="I26" i="4"/>
  <c r="J26" i="4"/>
  <c r="Q26" i="4"/>
  <c r="C37" i="4"/>
  <c r="C38" i="4"/>
  <c r="C43" i="4"/>
  <c r="C46" i="4"/>
  <c r="C40" i="4"/>
  <c r="C45" i="4"/>
  <c r="C42" i="4"/>
  <c r="P20" i="4"/>
  <c r="P21" i="4"/>
  <c r="P22" i="4"/>
  <c r="P23" i="4"/>
  <c r="P24" i="4"/>
  <c r="P25" i="4"/>
  <c r="P26" i="4"/>
  <c r="C36" i="4"/>
  <c r="C41" i="4"/>
  <c r="N20" i="4"/>
  <c r="N21" i="4"/>
  <c r="N22" i="4"/>
  <c r="N23" i="4"/>
  <c r="N24" i="4"/>
  <c r="N25" i="4"/>
  <c r="N26" i="4"/>
  <c r="C34" i="4"/>
  <c r="C39" i="4"/>
  <c r="C33" i="4"/>
  <c r="C32" i="4"/>
  <c r="C31" i="4"/>
  <c r="C30" i="4"/>
  <c r="C29" i="4"/>
  <c r="K21" i="4"/>
  <c r="M21" i="4"/>
  <c r="R21" i="4"/>
  <c r="K22" i="4"/>
  <c r="M22" i="4"/>
  <c r="R22" i="4"/>
  <c r="K23" i="4"/>
  <c r="M23" i="4"/>
  <c r="R23" i="4"/>
  <c r="K24" i="4"/>
  <c r="M24" i="4"/>
  <c r="R24" i="4"/>
  <c r="K25" i="4"/>
  <c r="M25" i="4"/>
  <c r="R25" i="4"/>
  <c r="K26" i="4"/>
  <c r="M26" i="4"/>
  <c r="R26" i="4"/>
  <c r="K20" i="4"/>
  <c r="R20" i="4"/>
  <c r="M20" i="4"/>
  <c r="F12" i="4"/>
  <c r="F16" i="4"/>
  <c r="G16" i="4"/>
  <c r="I16" i="4"/>
  <c r="J16" i="4"/>
  <c r="H16" i="4"/>
  <c r="K16" i="4"/>
  <c r="R16" i="4"/>
  <c r="Q16" i="4"/>
  <c r="P16" i="4"/>
  <c r="O16" i="4"/>
  <c r="N16" i="4"/>
  <c r="M16" i="4"/>
  <c r="F15" i="4"/>
  <c r="G15" i="4"/>
  <c r="I15" i="4"/>
  <c r="J15" i="4"/>
  <c r="H15" i="4"/>
  <c r="K15" i="4"/>
  <c r="R15" i="4"/>
  <c r="Q15" i="4"/>
  <c r="P15" i="4"/>
  <c r="O15" i="4"/>
  <c r="N15" i="4"/>
  <c r="M15" i="4"/>
  <c r="F14" i="4"/>
  <c r="G14" i="4"/>
  <c r="I14" i="4"/>
  <c r="J14" i="4"/>
  <c r="H14" i="4"/>
  <c r="K14" i="4"/>
  <c r="R14" i="4"/>
  <c r="Q14" i="4"/>
  <c r="P14" i="4"/>
  <c r="O14" i="4"/>
  <c r="N14" i="4"/>
  <c r="M14" i="4"/>
  <c r="F13" i="4"/>
  <c r="G13" i="4"/>
  <c r="I13" i="4"/>
  <c r="J13" i="4"/>
  <c r="H13" i="4"/>
  <c r="K13" i="4"/>
  <c r="R13" i="4"/>
  <c r="Q13" i="4"/>
  <c r="P13" i="4"/>
  <c r="O13" i="4"/>
  <c r="N13" i="4"/>
  <c r="M13" i="4"/>
  <c r="G12" i="4"/>
  <c r="I12" i="4"/>
  <c r="J12" i="4"/>
  <c r="H12" i="4"/>
  <c r="K12" i="4"/>
  <c r="R12" i="4"/>
  <c r="Q12" i="4"/>
  <c r="P12" i="4"/>
  <c r="O12" i="4"/>
  <c r="N12" i="4"/>
  <c r="M12" i="4"/>
  <c r="F11" i="4"/>
  <c r="G11" i="4"/>
  <c r="I11" i="4"/>
  <c r="J11" i="4"/>
  <c r="H11" i="4"/>
  <c r="K11" i="4"/>
  <c r="R11" i="4"/>
  <c r="Q11" i="4"/>
  <c r="P11" i="4"/>
  <c r="O11" i="4"/>
  <c r="N11" i="4"/>
  <c r="M11" i="4"/>
  <c r="R10" i="4"/>
  <c r="Q10" i="4"/>
  <c r="P10" i="4"/>
  <c r="O10" i="4"/>
  <c r="N10" i="4"/>
  <c r="M10" i="4"/>
  <c r="K10" i="4"/>
  <c r="J10" i="4"/>
  <c r="I10" i="4"/>
  <c r="F10" i="4"/>
  <c r="G10" i="4"/>
  <c r="H10" i="4"/>
  <c r="F9" i="3"/>
  <c r="G9" i="3"/>
  <c r="H9" i="3"/>
  <c r="O9" i="3"/>
  <c r="F10" i="3"/>
  <c r="G10" i="3"/>
  <c r="H10" i="3"/>
  <c r="O10" i="3"/>
  <c r="F11" i="3"/>
  <c r="G11" i="3"/>
  <c r="H11" i="3"/>
  <c r="O11" i="3"/>
  <c r="F12" i="3"/>
  <c r="G12" i="3"/>
  <c r="H12" i="3"/>
  <c r="O12" i="3"/>
  <c r="C21" i="3"/>
  <c r="I9" i="3"/>
  <c r="J9" i="3"/>
  <c r="Q9" i="3"/>
  <c r="I10" i="3"/>
  <c r="J10" i="3"/>
  <c r="Q10" i="3"/>
  <c r="I11" i="3"/>
  <c r="J11" i="3"/>
  <c r="Q11" i="3"/>
  <c r="I12" i="3"/>
  <c r="J12" i="3"/>
  <c r="Q12" i="3"/>
  <c r="C23" i="3"/>
  <c r="C24" i="3"/>
  <c r="C29" i="3"/>
  <c r="C32" i="3"/>
  <c r="C26" i="3"/>
  <c r="C31" i="3"/>
  <c r="C28" i="3"/>
  <c r="P9" i="3"/>
  <c r="P10" i="3"/>
  <c r="P11" i="3"/>
  <c r="P12" i="3"/>
  <c r="C22" i="3"/>
  <c r="C27" i="3"/>
  <c r="N9" i="3"/>
  <c r="N10" i="3"/>
  <c r="N11" i="3"/>
  <c r="N12" i="3"/>
  <c r="C20" i="3"/>
  <c r="C25" i="3"/>
  <c r="C19" i="3"/>
  <c r="C18" i="3"/>
  <c r="C17" i="3"/>
  <c r="C16" i="3"/>
  <c r="C15" i="3"/>
  <c r="K12" i="3"/>
  <c r="R12" i="3"/>
  <c r="M12" i="3"/>
  <c r="K11" i="3"/>
  <c r="R11" i="3"/>
  <c r="M11" i="3"/>
  <c r="K10" i="3"/>
  <c r="R10" i="3"/>
  <c r="M10" i="3"/>
  <c r="K9" i="3"/>
  <c r="R9" i="3"/>
  <c r="M9" i="3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" i="1"/>
  <c r="I4" i="1"/>
  <c r="H39" i="1"/>
  <c r="M39" i="1"/>
  <c r="K39" i="1"/>
  <c r="H38" i="1"/>
  <c r="M38" i="1"/>
  <c r="K38" i="1"/>
  <c r="H37" i="1"/>
  <c r="M37" i="1"/>
  <c r="K37" i="1"/>
  <c r="H36" i="1"/>
  <c r="M36" i="1"/>
  <c r="K36" i="1"/>
  <c r="H35" i="1"/>
  <c r="M35" i="1"/>
  <c r="K35" i="1"/>
  <c r="H34" i="1"/>
  <c r="M34" i="1"/>
  <c r="K34" i="1"/>
  <c r="H33" i="1"/>
  <c r="M33" i="1"/>
  <c r="K33" i="1"/>
  <c r="H32" i="1"/>
  <c r="M32" i="1"/>
  <c r="K32" i="1"/>
  <c r="H31" i="1"/>
  <c r="M31" i="1"/>
  <c r="K31" i="1"/>
  <c r="H30" i="1"/>
  <c r="M30" i="1"/>
  <c r="K30" i="1"/>
  <c r="H29" i="1"/>
  <c r="M29" i="1"/>
  <c r="K29" i="1"/>
  <c r="H28" i="1"/>
  <c r="M28" i="1"/>
  <c r="K28" i="1"/>
  <c r="H27" i="1"/>
  <c r="M27" i="1"/>
  <c r="K27" i="1"/>
  <c r="H26" i="1"/>
  <c r="M26" i="1"/>
  <c r="K26" i="1"/>
  <c r="H25" i="1"/>
  <c r="M25" i="1"/>
  <c r="K25" i="1"/>
  <c r="H24" i="1"/>
  <c r="M24" i="1"/>
  <c r="K24" i="1"/>
  <c r="H23" i="1"/>
  <c r="M23" i="1"/>
  <c r="K23" i="1"/>
  <c r="H22" i="1"/>
  <c r="M22" i="1"/>
  <c r="K22" i="1"/>
  <c r="H21" i="1"/>
  <c r="M21" i="1"/>
  <c r="K21" i="1"/>
  <c r="H20" i="1"/>
  <c r="M20" i="1"/>
  <c r="K20" i="1"/>
  <c r="H19" i="1"/>
  <c r="M19" i="1"/>
  <c r="K19" i="1"/>
  <c r="H18" i="1"/>
  <c r="M18" i="1"/>
  <c r="K18" i="1"/>
  <c r="H17" i="1"/>
  <c r="M17" i="1"/>
  <c r="K17" i="1"/>
  <c r="H16" i="1"/>
  <c r="M16" i="1"/>
  <c r="K16" i="1"/>
  <c r="H15" i="1"/>
  <c r="M15" i="1"/>
  <c r="K15" i="1"/>
  <c r="H14" i="1"/>
  <c r="M14" i="1"/>
  <c r="K14" i="1"/>
  <c r="H13" i="1"/>
  <c r="M13" i="1"/>
  <c r="K13" i="1"/>
  <c r="H12" i="1"/>
  <c r="M12" i="1"/>
  <c r="K12" i="1"/>
  <c r="H11" i="1"/>
  <c r="M11" i="1"/>
  <c r="K11" i="1"/>
  <c r="H10" i="1"/>
  <c r="M10" i="1"/>
  <c r="K10" i="1"/>
  <c r="H9" i="1"/>
  <c r="M9" i="1"/>
  <c r="K9" i="1"/>
  <c r="H8" i="1"/>
  <c r="M8" i="1"/>
  <c r="K8" i="1"/>
  <c r="H7" i="1"/>
  <c r="M7" i="1"/>
  <c r="K7" i="1"/>
  <c r="H6" i="1"/>
  <c r="M6" i="1"/>
  <c r="K6" i="1"/>
  <c r="H5" i="1"/>
  <c r="M5" i="1"/>
  <c r="K5" i="1"/>
  <c r="H4" i="1"/>
  <c r="M4" i="1"/>
  <c r="K4" i="1"/>
</calcChain>
</file>

<file path=xl/sharedStrings.xml><?xml version="1.0" encoding="utf-8"?>
<sst xmlns="http://schemas.openxmlformats.org/spreadsheetml/2006/main" count="272" uniqueCount="138">
  <si>
    <t>Unit</t>
  </si>
  <si>
    <t>Manufacturer</t>
  </si>
  <si>
    <t>L</t>
  </si>
  <si>
    <t>Location</t>
  </si>
  <si>
    <t xml:space="preserve"> (kWh/hr)</t>
  </si>
  <si>
    <t>(kWh/day)</t>
  </si>
  <si>
    <t>(kWh/year)</t>
  </si>
  <si>
    <t>Electricity (£) 1 Yr</t>
  </si>
  <si>
    <t>CO2 t/yr</t>
  </si>
  <si>
    <t>W/L</t>
  </si>
  <si>
    <t>CO2 cost (£)</t>
  </si>
  <si>
    <t>Total Cost/yr (£)</t>
  </si>
  <si>
    <t>Timer?</t>
  </si>
  <si>
    <t>Comments</t>
  </si>
  <si>
    <t>D6</t>
  </si>
  <si>
    <t>LEEC</t>
  </si>
  <si>
    <t>Unit set on 2/5</t>
  </si>
  <si>
    <t>D34</t>
  </si>
  <si>
    <t>Dominick Lab</t>
  </si>
  <si>
    <t>y</t>
  </si>
  <si>
    <t>D37</t>
  </si>
  <si>
    <t>D21</t>
  </si>
  <si>
    <t>Unknown</t>
  </si>
  <si>
    <t>Unit set on LOW</t>
  </si>
  <si>
    <t>D4</t>
  </si>
  <si>
    <t>LTE</t>
  </si>
  <si>
    <t>202/201</t>
  </si>
  <si>
    <t>Unit on middle setting</t>
  </si>
  <si>
    <t>D15</t>
  </si>
  <si>
    <t>Lincat</t>
  </si>
  <si>
    <t>Unit set on 120C</t>
  </si>
  <si>
    <t>D14</t>
  </si>
  <si>
    <t>D47</t>
  </si>
  <si>
    <t>North 2nd Floor</t>
  </si>
  <si>
    <t>D3</t>
  </si>
  <si>
    <t>220 Spring</t>
  </si>
  <si>
    <t>D49</t>
  </si>
  <si>
    <t>Melville lab</t>
  </si>
  <si>
    <t>D48</t>
  </si>
  <si>
    <t>D46</t>
  </si>
  <si>
    <t>B72</t>
  </si>
  <si>
    <t>Unit very hot</t>
  </si>
  <si>
    <t>D54</t>
  </si>
  <si>
    <t>Unit set on 6/10</t>
  </si>
  <si>
    <t>D25</t>
  </si>
  <si>
    <t>Unit set on 2, very hot though</t>
  </si>
  <si>
    <t>D22</t>
  </si>
  <si>
    <t>Corsair</t>
  </si>
  <si>
    <t>D12</t>
  </si>
  <si>
    <t>Unit set on 4.</t>
  </si>
  <si>
    <t>D26</t>
  </si>
  <si>
    <t>Set on FULL but very cold</t>
  </si>
  <si>
    <t>D16</t>
  </si>
  <si>
    <t>D32</t>
  </si>
  <si>
    <t>Set on LOW</t>
  </si>
  <si>
    <t>D38</t>
  </si>
  <si>
    <t>B103</t>
  </si>
  <si>
    <t>D11</t>
  </si>
  <si>
    <t>Unit set on full</t>
  </si>
  <si>
    <t>D2</t>
  </si>
  <si>
    <t>226 Spring</t>
  </si>
  <si>
    <t>D7</t>
  </si>
  <si>
    <t>289A</t>
  </si>
  <si>
    <t>Unit set on 4/5</t>
  </si>
  <si>
    <t>D1</t>
  </si>
  <si>
    <t>231 Spring</t>
  </si>
  <si>
    <t>D57</t>
  </si>
  <si>
    <t>Unit set on low</t>
  </si>
  <si>
    <t>D8</t>
  </si>
  <si>
    <t>D13</t>
  </si>
  <si>
    <t>D10</t>
  </si>
  <si>
    <t>Very cold but set on 3/10</t>
  </si>
  <si>
    <t>D41</t>
  </si>
  <si>
    <t>Unit set on 5/6</t>
  </si>
  <si>
    <t>D5</t>
  </si>
  <si>
    <t>On lowest setting</t>
  </si>
  <si>
    <t>D33</t>
  </si>
  <si>
    <t>Unit set on 75C</t>
  </si>
  <si>
    <t>D42</t>
  </si>
  <si>
    <t>D53</t>
  </si>
  <si>
    <t>D9</t>
  </si>
  <si>
    <t>Very cold unit set on 9/10</t>
  </si>
  <si>
    <t>D51</t>
  </si>
  <si>
    <t>D50</t>
  </si>
  <si>
    <t>Sciquip</t>
  </si>
  <si>
    <t>Cost (£) per kWh Electricity</t>
  </si>
  <si>
    <t>Tonnes CO2 from Electricity</t>
  </si>
  <si>
    <t>Cost/T/CO2</t>
  </si>
  <si>
    <t>GENLE3DWC100/N</t>
  </si>
  <si>
    <t>Replacement Usage (Hours/Day)</t>
  </si>
  <si>
    <t>Replacment Usage (Days/Year)</t>
  </si>
  <si>
    <t>Units Bought</t>
  </si>
  <si>
    <t>UB (kWh/day)</t>
  </si>
  <si>
    <t>UB (kWh/year)</t>
  </si>
  <si>
    <t>UB Electricity (£) 1 Yr</t>
  </si>
  <si>
    <t>UB CO2 t/yr</t>
  </si>
  <si>
    <t>UB CO2 cost (£)</t>
  </si>
  <si>
    <t>UB Total Cost/yr (£)</t>
  </si>
  <si>
    <t>Genlab</t>
  </si>
  <si>
    <t>GENLE3DWC200/N</t>
  </si>
  <si>
    <t>GENLE3DWC200/F</t>
  </si>
  <si>
    <t>GENLE3DWC425/F</t>
  </si>
  <si>
    <t>Old Uniits kWh (£)/Yr</t>
  </si>
  <si>
    <t>Old Units TCO2/Yr</t>
  </si>
  <si>
    <t>Old Units TCO2(£)/Yr</t>
  </si>
  <si>
    <t>Old Units Total kWh/Yr</t>
  </si>
  <si>
    <t>Old Units kWh &amp; TCO2 (£)/Yr</t>
  </si>
  <si>
    <t>E3 Units Total kWh/Yr</t>
  </si>
  <si>
    <t>E3 Uniits kWh (£)/Yr</t>
  </si>
  <si>
    <t>E3 Units TCO2/Yr</t>
  </si>
  <si>
    <t>E3 Units TCO2(£)/Yr</t>
  </si>
  <si>
    <t>E3 Units kWh &amp; TCO2 (£)/Yr</t>
  </si>
  <si>
    <t>Saved Total kWh/Yr</t>
  </si>
  <si>
    <t>Saved kWh (£)/Yr</t>
  </si>
  <si>
    <t>Saved TCO2/Yr</t>
  </si>
  <si>
    <t>Saved TCO2(£)/Yr</t>
  </si>
  <si>
    <t>Saved kWh &amp; TCO2 (£)/Yr</t>
  </si>
  <si>
    <t>Payback (Yrs) kWh only</t>
  </si>
  <si>
    <t>Payback (Yrs) kWh &amp; TCO2</t>
  </si>
  <si>
    <t>Price of replacements  + disposal</t>
  </si>
  <si>
    <t>Genlab Units</t>
  </si>
  <si>
    <t>Current Units</t>
  </si>
  <si>
    <t>Example</t>
  </si>
  <si>
    <t>Acme</t>
  </si>
  <si>
    <t>Current Units Usage (Hours/Day)</t>
  </si>
  <si>
    <t>Current Units Usage (Days/Year)</t>
  </si>
  <si>
    <t>Replacement Genlab Usage (Hours/Day)</t>
  </si>
  <si>
    <t>Replacment Genlab Usage (Days/Year)</t>
  </si>
  <si>
    <t>Units Owned</t>
  </si>
  <si>
    <t>UO (kWh/day)</t>
  </si>
  <si>
    <t>UO (kWh/year)</t>
  </si>
  <si>
    <t>UO Electricity (£) 1 Yr</t>
  </si>
  <si>
    <t>UO CO2 t/yr</t>
  </si>
  <si>
    <t>UO CO2 cost (£)</t>
  </si>
  <si>
    <t>UO Total Cost/yr (£)</t>
  </si>
  <si>
    <t>GENLE3DWC100/F</t>
  </si>
  <si>
    <t>GENLE3DWC425/N</t>
  </si>
  <si>
    <t>GENLE3DWC885/F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</si>
</sst>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0" fillId="3" borderId="3" xfId="0" applyFill="1" applyBorder="1"/>
    <xf numFmtId="0" fontId="0" fillId="3" borderId="0" xfId="0" applyFill="1"/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4" fontId="0" fillId="3" borderId="3" xfId="0" applyNumberFormat="1" applyFill="1" applyBorder="1"/>
    <xf numFmtId="2" fontId="0" fillId="3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44" fontId="0" fillId="3" borderId="3" xfId="1" applyFont="1" applyFill="1" applyBorder="1"/>
    <xf numFmtId="44" fontId="0" fillId="3" borderId="3" xfId="0" applyNumberFormat="1" applyFill="1" applyBorder="1"/>
    <xf numFmtId="0" fontId="4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1207113</xdr:colOff>
      <xdr:row>0</xdr:row>
      <xdr:rowOff>627942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7113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3153</xdr:colOff>
      <xdr:row>1</xdr:row>
      <xdr:rowOff>445062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7113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1207113</xdr:colOff>
      <xdr:row>0</xdr:row>
      <xdr:rowOff>627942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7113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1207113</xdr:colOff>
      <xdr:row>0</xdr:row>
      <xdr:rowOff>627942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7113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4"/>
  <sheetViews>
    <sheetView workbookViewId="0">
      <selection activeCell="B2" sqref="B2:C4"/>
    </sheetView>
  </sheetViews>
  <sheetFormatPr defaultRowHeight="14.4" x14ac:dyDescent="0.55000000000000004"/>
  <cols>
    <col min="1" max="1" width="16.734375" style="7" customWidth="1"/>
    <col min="2" max="2" width="24.68359375" style="7" customWidth="1"/>
    <col min="3" max="3" width="11.3125" style="7" customWidth="1"/>
    <col min="4" max="16384" width="8.83984375" style="7"/>
  </cols>
  <sheetData>
    <row r="1" spans="2:3" ht="49.5" customHeight="1" x14ac:dyDescent="0.55000000000000004"/>
    <row r="2" spans="2:3" x14ac:dyDescent="0.55000000000000004">
      <c r="B2" s="5" t="s">
        <v>85</v>
      </c>
      <c r="C2" s="6">
        <v>0.1</v>
      </c>
    </row>
    <row r="3" spans="2:3" x14ac:dyDescent="0.55000000000000004">
      <c r="B3" s="5" t="s">
        <v>86</v>
      </c>
      <c r="C3" s="6">
        <v>3.4885E-4</v>
      </c>
    </row>
    <row r="4" spans="2:3" x14ac:dyDescent="0.55000000000000004">
      <c r="B4" s="5" t="s">
        <v>87</v>
      </c>
      <c r="C4" s="6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O39"/>
  <sheetViews>
    <sheetView workbookViewId="0">
      <selection activeCell="C5" sqref="C5"/>
    </sheetView>
  </sheetViews>
  <sheetFormatPr defaultRowHeight="14.4" x14ac:dyDescent="0.55000000000000004"/>
  <cols>
    <col min="1" max="1" width="16.62890625" style="7" customWidth="1"/>
    <col min="2" max="2" width="4.15625" style="7" bestFit="1" customWidth="1"/>
    <col min="3" max="3" width="11.89453125" style="7" bestFit="1" customWidth="1"/>
    <col min="4" max="4" width="8.83984375" style="7"/>
    <col min="5" max="5" width="13.3125" style="7" bestFit="1" customWidth="1"/>
    <col min="6" max="6" width="8.83984375" style="7"/>
    <col min="7" max="7" width="10.62890625" style="7" customWidth="1"/>
    <col min="8" max="8" width="10.15625" style="7" bestFit="1" customWidth="1"/>
    <col min="9" max="9" width="14.89453125" style="7" bestFit="1" customWidth="1"/>
    <col min="10" max="10" width="7.62890625" style="7" bestFit="1" customWidth="1"/>
    <col min="11" max="11" width="8.83984375" style="7"/>
    <col min="12" max="12" width="10.47265625" style="7" bestFit="1" customWidth="1"/>
    <col min="13" max="13" width="16.20703125" style="7" customWidth="1"/>
    <col min="14" max="14" width="8.83984375" style="7"/>
    <col min="15" max="15" width="24.20703125" style="7" bestFit="1" customWidth="1"/>
    <col min="16" max="16384" width="8.83984375" style="7"/>
  </cols>
  <sheetData>
    <row r="2" spans="2:15" ht="35.1" customHeight="1" thickBot="1" x14ac:dyDescent="0.6"/>
    <row r="3" spans="2:15" ht="14.7" thickBot="1" x14ac:dyDescent="0.6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1" t="s">
        <v>13</v>
      </c>
    </row>
    <row r="4" spans="2:15" x14ac:dyDescent="0.55000000000000004">
      <c r="B4" s="14" t="s">
        <v>14</v>
      </c>
      <c r="C4" s="15" t="s">
        <v>15</v>
      </c>
      <c r="D4" s="15">
        <v>570</v>
      </c>
      <c r="E4" s="15">
        <v>219</v>
      </c>
      <c r="F4" s="16">
        <v>0.88500000000000001</v>
      </c>
      <c r="G4" s="16">
        <f t="shared" ref="G4:G39" si="0">F4*24</f>
        <v>21.240000000000002</v>
      </c>
      <c r="H4" s="17">
        <f t="shared" ref="H4:H39" si="1">G4*365</f>
        <v>7752.6</v>
      </c>
      <c r="I4" s="18">
        <f>G4*365*'Ref. Costs Cambridge'!$C$2</f>
        <v>775.2600000000001</v>
      </c>
      <c r="J4" s="16">
        <f>H4*'Ref. Costs Cambridge'!$C$3</f>
        <v>2.70449451</v>
      </c>
      <c r="K4" s="18">
        <f t="shared" ref="K4:K39" si="2">(G4/D4)*1000</f>
        <v>37.263157894736842</v>
      </c>
      <c r="L4" s="18">
        <f>J4*'Ref. Costs Cambridge'!$C$4</f>
        <v>48.680901179999999</v>
      </c>
      <c r="M4" s="18">
        <f t="shared" ref="M4:M39" si="3">I4+L4</f>
        <v>823.94090118000008</v>
      </c>
      <c r="N4" s="18"/>
      <c r="O4" s="14" t="s">
        <v>16</v>
      </c>
    </row>
    <row r="5" spans="2:15" x14ac:dyDescent="0.55000000000000004">
      <c r="B5" s="6" t="s">
        <v>17</v>
      </c>
      <c r="C5" s="19" t="s">
        <v>15</v>
      </c>
      <c r="D5" s="19">
        <v>176</v>
      </c>
      <c r="E5" s="19" t="s">
        <v>18</v>
      </c>
      <c r="F5" s="20">
        <v>0.73899999999999999</v>
      </c>
      <c r="G5" s="20">
        <f t="shared" si="0"/>
        <v>17.736000000000001</v>
      </c>
      <c r="H5" s="21">
        <f t="shared" si="1"/>
        <v>6473.64</v>
      </c>
      <c r="I5" s="18">
        <f>G5*365*'Ref. Costs Cambridge'!$C$2</f>
        <v>647.36400000000003</v>
      </c>
      <c r="J5" s="16">
        <f>H5*'Ref. Costs Cambridge'!$C$3</f>
        <v>2.258329314</v>
      </c>
      <c r="K5" s="22">
        <f t="shared" si="2"/>
        <v>100.77272727272728</v>
      </c>
      <c r="L5" s="18">
        <f>J5*'Ref. Costs Cambridge'!$C$4</f>
        <v>40.649927652000002</v>
      </c>
      <c r="M5" s="18">
        <f t="shared" si="3"/>
        <v>688.01392765200001</v>
      </c>
      <c r="N5" s="22" t="s">
        <v>19</v>
      </c>
      <c r="O5" s="6"/>
    </row>
    <row r="6" spans="2:15" x14ac:dyDescent="0.55000000000000004">
      <c r="B6" s="23" t="s">
        <v>20</v>
      </c>
      <c r="C6" s="24" t="s">
        <v>15</v>
      </c>
      <c r="D6" s="19">
        <v>176</v>
      </c>
      <c r="E6" s="19">
        <v>354</v>
      </c>
      <c r="F6" s="20">
        <v>0.73899999999999999</v>
      </c>
      <c r="G6" s="20">
        <f t="shared" si="0"/>
        <v>17.736000000000001</v>
      </c>
      <c r="H6" s="21">
        <f t="shared" si="1"/>
        <v>6473.64</v>
      </c>
      <c r="I6" s="18">
        <f>G6*365*'Ref. Costs Cambridge'!$C$2</f>
        <v>647.36400000000003</v>
      </c>
      <c r="J6" s="16">
        <f>H6*'Ref. Costs Cambridge'!$C$3</f>
        <v>2.258329314</v>
      </c>
      <c r="K6" s="22">
        <f t="shared" si="2"/>
        <v>100.77272727272728</v>
      </c>
      <c r="L6" s="18">
        <f>J6*'Ref. Costs Cambridge'!$C$4</f>
        <v>40.649927652000002</v>
      </c>
      <c r="M6" s="18">
        <f t="shared" si="3"/>
        <v>688.01392765200001</v>
      </c>
      <c r="N6" s="22" t="s">
        <v>19</v>
      </c>
      <c r="O6" s="6"/>
    </row>
    <row r="7" spans="2:15" x14ac:dyDescent="0.55000000000000004">
      <c r="B7" s="6" t="s">
        <v>21</v>
      </c>
      <c r="C7" s="19" t="s">
        <v>22</v>
      </c>
      <c r="D7" s="19">
        <v>74</v>
      </c>
      <c r="E7" s="19">
        <v>180</v>
      </c>
      <c r="F7" s="20">
        <v>0.67800000000000005</v>
      </c>
      <c r="G7" s="20">
        <f t="shared" si="0"/>
        <v>16.272000000000002</v>
      </c>
      <c r="H7" s="21">
        <f t="shared" si="1"/>
        <v>5939.2800000000007</v>
      </c>
      <c r="I7" s="18">
        <f>G7*365*'Ref. Costs Cambridge'!$C$2</f>
        <v>593.92800000000011</v>
      </c>
      <c r="J7" s="16">
        <f>H7*'Ref. Costs Cambridge'!$C$3</f>
        <v>2.0719178280000001</v>
      </c>
      <c r="K7" s="22">
        <f t="shared" si="2"/>
        <v>219.89189189189193</v>
      </c>
      <c r="L7" s="18">
        <f>J7*'Ref. Costs Cambridge'!$C$4</f>
        <v>37.294520904000002</v>
      </c>
      <c r="M7" s="18">
        <f t="shared" si="3"/>
        <v>631.22252090400013</v>
      </c>
      <c r="N7" s="22"/>
      <c r="O7" s="6" t="s">
        <v>23</v>
      </c>
    </row>
    <row r="8" spans="2:15" x14ac:dyDescent="0.55000000000000004">
      <c r="B8" s="6" t="s">
        <v>24</v>
      </c>
      <c r="C8" s="19" t="s">
        <v>25</v>
      </c>
      <c r="D8" s="19">
        <v>95</v>
      </c>
      <c r="E8" s="19" t="s">
        <v>26</v>
      </c>
      <c r="F8" s="20">
        <v>0.66700000000000004</v>
      </c>
      <c r="G8" s="20">
        <f t="shared" si="0"/>
        <v>16.008000000000003</v>
      </c>
      <c r="H8" s="21">
        <f t="shared" si="1"/>
        <v>5842.920000000001</v>
      </c>
      <c r="I8" s="18">
        <f>G8*365*'Ref. Costs Cambridge'!$C$2</f>
        <v>584.29200000000014</v>
      </c>
      <c r="J8" s="16">
        <f>H8*'Ref. Costs Cambridge'!$C$3</f>
        <v>2.0383026420000001</v>
      </c>
      <c r="K8" s="22">
        <f t="shared" si="2"/>
        <v>168.50526315789477</v>
      </c>
      <c r="L8" s="18">
        <f>J8*'Ref. Costs Cambridge'!$C$4</f>
        <v>36.689447556000005</v>
      </c>
      <c r="M8" s="18">
        <f t="shared" si="3"/>
        <v>620.98144755600015</v>
      </c>
      <c r="N8" s="22"/>
      <c r="O8" s="6" t="s">
        <v>27</v>
      </c>
    </row>
    <row r="9" spans="2:15" x14ac:dyDescent="0.55000000000000004">
      <c r="B9" s="6" t="s">
        <v>28</v>
      </c>
      <c r="C9" s="19" t="s">
        <v>29</v>
      </c>
      <c r="D9" s="19">
        <v>64</v>
      </c>
      <c r="E9" s="19">
        <v>180</v>
      </c>
      <c r="F9" s="20">
        <v>0.66100000000000003</v>
      </c>
      <c r="G9" s="20">
        <f t="shared" si="0"/>
        <v>15.864000000000001</v>
      </c>
      <c r="H9" s="21">
        <f t="shared" si="1"/>
        <v>5790.3600000000006</v>
      </c>
      <c r="I9" s="18">
        <f>G9*365*'Ref. Costs Cambridge'!$C$2</f>
        <v>579.03600000000006</v>
      </c>
      <c r="J9" s="16">
        <f>H9*'Ref. Costs Cambridge'!$C$3</f>
        <v>2.0199670860000003</v>
      </c>
      <c r="K9" s="22">
        <f t="shared" si="2"/>
        <v>247.875</v>
      </c>
      <c r="L9" s="18">
        <f>J9*'Ref. Costs Cambridge'!$C$4</f>
        <v>36.359407548000007</v>
      </c>
      <c r="M9" s="18">
        <f t="shared" si="3"/>
        <v>615.39540754800009</v>
      </c>
      <c r="N9" s="22" t="s">
        <v>19</v>
      </c>
      <c r="O9" s="6" t="s">
        <v>30</v>
      </c>
    </row>
    <row r="10" spans="2:15" x14ac:dyDescent="0.55000000000000004">
      <c r="B10" s="6" t="s">
        <v>31</v>
      </c>
      <c r="C10" s="19" t="s">
        <v>29</v>
      </c>
      <c r="D10" s="19">
        <v>64</v>
      </c>
      <c r="E10" s="19">
        <v>106</v>
      </c>
      <c r="F10" s="20">
        <v>0.63100000000000001</v>
      </c>
      <c r="G10" s="20">
        <f t="shared" si="0"/>
        <v>15.144</v>
      </c>
      <c r="H10" s="21">
        <f t="shared" si="1"/>
        <v>5527.56</v>
      </c>
      <c r="I10" s="18">
        <f>G10*365*'Ref. Costs Cambridge'!$C$2</f>
        <v>552.75600000000009</v>
      </c>
      <c r="J10" s="16">
        <f>H10*'Ref. Costs Cambridge'!$C$3</f>
        <v>1.9282893060000001</v>
      </c>
      <c r="K10" s="22">
        <f t="shared" si="2"/>
        <v>236.625</v>
      </c>
      <c r="L10" s="18">
        <f>J10*'Ref. Costs Cambridge'!$C$4</f>
        <v>34.709207508000006</v>
      </c>
      <c r="M10" s="18">
        <f t="shared" si="3"/>
        <v>587.46520750800005</v>
      </c>
      <c r="N10" s="22" t="s">
        <v>19</v>
      </c>
      <c r="O10" s="6"/>
    </row>
    <row r="11" spans="2:15" x14ac:dyDescent="0.55000000000000004">
      <c r="B11" s="6" t="s">
        <v>32</v>
      </c>
      <c r="C11" s="19" t="s">
        <v>25</v>
      </c>
      <c r="D11" s="19">
        <v>95</v>
      </c>
      <c r="E11" s="19" t="s">
        <v>33</v>
      </c>
      <c r="F11" s="20">
        <v>0.625</v>
      </c>
      <c r="G11" s="20">
        <f t="shared" si="0"/>
        <v>15</v>
      </c>
      <c r="H11" s="21">
        <f t="shared" si="1"/>
        <v>5475</v>
      </c>
      <c r="I11" s="18">
        <f>G11*365*'Ref. Costs Cambridge'!$C$2</f>
        <v>547.5</v>
      </c>
      <c r="J11" s="16">
        <f>H11*'Ref. Costs Cambridge'!$C$3</f>
        <v>1.9099537499999999</v>
      </c>
      <c r="K11" s="22">
        <f t="shared" si="2"/>
        <v>157.89473684210526</v>
      </c>
      <c r="L11" s="18">
        <f>J11*'Ref. Costs Cambridge'!$C$4</f>
        <v>34.379167500000001</v>
      </c>
      <c r="M11" s="18">
        <f t="shared" si="3"/>
        <v>581.87916749999999</v>
      </c>
      <c r="N11" s="22"/>
      <c r="O11" s="6"/>
    </row>
    <row r="12" spans="2:15" x14ac:dyDescent="0.55000000000000004">
      <c r="B12" s="6" t="s">
        <v>34</v>
      </c>
      <c r="C12" s="19" t="s">
        <v>25</v>
      </c>
      <c r="D12" s="19">
        <v>95</v>
      </c>
      <c r="E12" s="19" t="s">
        <v>35</v>
      </c>
      <c r="F12" s="20">
        <v>0.61499999999999999</v>
      </c>
      <c r="G12" s="20">
        <f t="shared" si="0"/>
        <v>14.76</v>
      </c>
      <c r="H12" s="21">
        <f t="shared" si="1"/>
        <v>5387.4</v>
      </c>
      <c r="I12" s="18">
        <f>G12*365*'Ref. Costs Cambridge'!$C$2</f>
        <v>538.74</v>
      </c>
      <c r="J12" s="16">
        <f>H12*'Ref. Costs Cambridge'!$C$3</f>
        <v>1.8793944899999999</v>
      </c>
      <c r="K12" s="22">
        <f t="shared" si="2"/>
        <v>155.36842105263156</v>
      </c>
      <c r="L12" s="18">
        <f>J12*'Ref. Costs Cambridge'!$C$4</f>
        <v>33.829100820000001</v>
      </c>
      <c r="M12" s="18">
        <f t="shared" si="3"/>
        <v>572.56910082000002</v>
      </c>
      <c r="N12" s="22" t="s">
        <v>19</v>
      </c>
      <c r="O12" s="6"/>
    </row>
    <row r="13" spans="2:15" x14ac:dyDescent="0.55000000000000004">
      <c r="B13" s="6" t="s">
        <v>36</v>
      </c>
      <c r="C13" s="19" t="s">
        <v>25</v>
      </c>
      <c r="D13" s="19">
        <v>95</v>
      </c>
      <c r="E13" s="19" t="s">
        <v>37</v>
      </c>
      <c r="F13" s="20">
        <v>0.57599999999999996</v>
      </c>
      <c r="G13" s="20">
        <f t="shared" si="0"/>
        <v>13.823999999999998</v>
      </c>
      <c r="H13" s="21">
        <f t="shared" si="1"/>
        <v>5045.7599999999993</v>
      </c>
      <c r="I13" s="18">
        <f>G13*365*'Ref. Costs Cambridge'!$C$2</f>
        <v>504.57599999999996</v>
      </c>
      <c r="J13" s="16">
        <f>H13*'Ref. Costs Cambridge'!$C$3</f>
        <v>1.7602133759999998</v>
      </c>
      <c r="K13" s="22">
        <f t="shared" si="2"/>
        <v>145.51578947368418</v>
      </c>
      <c r="L13" s="18">
        <f>J13*'Ref. Costs Cambridge'!$C$4</f>
        <v>31.683840767999996</v>
      </c>
      <c r="M13" s="18">
        <f t="shared" si="3"/>
        <v>536.259840768</v>
      </c>
      <c r="N13" s="22"/>
      <c r="O13" s="6"/>
    </row>
    <row r="14" spans="2:15" x14ac:dyDescent="0.55000000000000004">
      <c r="B14" s="6" t="s">
        <v>38</v>
      </c>
      <c r="C14" s="19" t="s">
        <v>25</v>
      </c>
      <c r="D14" s="19">
        <v>95</v>
      </c>
      <c r="E14" s="19" t="s">
        <v>37</v>
      </c>
      <c r="F14" s="20">
        <v>0.56899999999999995</v>
      </c>
      <c r="G14" s="20">
        <f t="shared" si="0"/>
        <v>13.655999999999999</v>
      </c>
      <c r="H14" s="21">
        <f t="shared" si="1"/>
        <v>4984.4399999999996</v>
      </c>
      <c r="I14" s="18">
        <f>G14*365*'Ref. Costs Cambridge'!$C$2</f>
        <v>498.44399999999996</v>
      </c>
      <c r="J14" s="16">
        <f>H14*'Ref. Costs Cambridge'!$C$3</f>
        <v>1.7388218939999998</v>
      </c>
      <c r="K14" s="22">
        <f t="shared" si="2"/>
        <v>143.74736842105261</v>
      </c>
      <c r="L14" s="18">
        <f>J14*'Ref. Costs Cambridge'!$C$4</f>
        <v>31.298794091999994</v>
      </c>
      <c r="M14" s="18">
        <f t="shared" si="3"/>
        <v>529.74279409199994</v>
      </c>
      <c r="N14" s="22"/>
      <c r="O14" s="6"/>
    </row>
    <row r="15" spans="2:15" x14ac:dyDescent="0.55000000000000004">
      <c r="B15" s="6" t="s">
        <v>39</v>
      </c>
      <c r="C15" s="19" t="s">
        <v>29</v>
      </c>
      <c r="D15" s="19">
        <v>58</v>
      </c>
      <c r="E15" s="19" t="s">
        <v>40</v>
      </c>
      <c r="F15" s="20">
        <v>0.55200000000000005</v>
      </c>
      <c r="G15" s="20">
        <f t="shared" si="0"/>
        <v>13.248000000000001</v>
      </c>
      <c r="H15" s="21">
        <f t="shared" si="1"/>
        <v>4835.5200000000004</v>
      </c>
      <c r="I15" s="18">
        <f>G15*365*'Ref. Costs Cambridge'!$C$2</f>
        <v>483.55200000000008</v>
      </c>
      <c r="J15" s="16">
        <f>H15*'Ref. Costs Cambridge'!$C$3</f>
        <v>1.6868711520000002</v>
      </c>
      <c r="K15" s="22">
        <f t="shared" si="2"/>
        <v>228.41379310344828</v>
      </c>
      <c r="L15" s="18">
        <f>J15*'Ref. Costs Cambridge'!$C$4</f>
        <v>30.363680736000003</v>
      </c>
      <c r="M15" s="18">
        <f t="shared" si="3"/>
        <v>513.91568073600013</v>
      </c>
      <c r="N15" s="22"/>
      <c r="O15" s="6" t="s">
        <v>41</v>
      </c>
    </row>
    <row r="16" spans="2:15" x14ac:dyDescent="0.55000000000000004">
      <c r="B16" s="6" t="s">
        <v>42</v>
      </c>
      <c r="C16" s="19" t="s">
        <v>15</v>
      </c>
      <c r="D16" s="19">
        <v>173</v>
      </c>
      <c r="E16" s="19">
        <v>214</v>
      </c>
      <c r="F16" s="20">
        <v>0.51600000000000001</v>
      </c>
      <c r="G16" s="20">
        <f t="shared" si="0"/>
        <v>12.384</v>
      </c>
      <c r="H16" s="21">
        <f t="shared" si="1"/>
        <v>4520.16</v>
      </c>
      <c r="I16" s="18">
        <f>G16*365*'Ref. Costs Cambridge'!$C$2</f>
        <v>452.01600000000002</v>
      </c>
      <c r="J16" s="16">
        <f>H16*'Ref. Costs Cambridge'!$C$3</f>
        <v>1.576857816</v>
      </c>
      <c r="K16" s="22">
        <f t="shared" si="2"/>
        <v>71.583815028901739</v>
      </c>
      <c r="L16" s="18">
        <f>J16*'Ref. Costs Cambridge'!$C$4</f>
        <v>28.383440688</v>
      </c>
      <c r="M16" s="18">
        <f t="shared" si="3"/>
        <v>480.39944068800003</v>
      </c>
      <c r="N16" s="22"/>
      <c r="O16" s="6" t="s">
        <v>43</v>
      </c>
    </row>
    <row r="17" spans="2:15" x14ac:dyDescent="0.55000000000000004">
      <c r="B17" s="6" t="s">
        <v>44</v>
      </c>
      <c r="C17" s="19" t="s">
        <v>15</v>
      </c>
      <c r="D17" s="19">
        <v>102</v>
      </c>
      <c r="E17" s="19">
        <v>320</v>
      </c>
      <c r="F17" s="20">
        <v>0.46899999999999997</v>
      </c>
      <c r="G17" s="20">
        <f t="shared" si="0"/>
        <v>11.256</v>
      </c>
      <c r="H17" s="21">
        <f t="shared" si="1"/>
        <v>4108.4400000000005</v>
      </c>
      <c r="I17" s="18">
        <f>G17*365*'Ref. Costs Cambridge'!$C$2</f>
        <v>410.84400000000005</v>
      </c>
      <c r="J17" s="16">
        <f>H17*'Ref. Costs Cambridge'!$C$3</f>
        <v>1.4332292940000002</v>
      </c>
      <c r="K17" s="22">
        <f t="shared" si="2"/>
        <v>110.35294117647058</v>
      </c>
      <c r="L17" s="18">
        <f>J17*'Ref. Costs Cambridge'!$C$4</f>
        <v>25.798127292000004</v>
      </c>
      <c r="M17" s="18">
        <f t="shared" si="3"/>
        <v>436.64212729200005</v>
      </c>
      <c r="N17" s="22" t="s">
        <v>19</v>
      </c>
      <c r="O17" s="6" t="s">
        <v>45</v>
      </c>
    </row>
    <row r="18" spans="2:15" x14ac:dyDescent="0.55000000000000004">
      <c r="B18" s="6" t="s">
        <v>46</v>
      </c>
      <c r="C18" s="19" t="s">
        <v>47</v>
      </c>
      <c r="D18" s="19">
        <v>98</v>
      </c>
      <c r="E18" s="19">
        <v>318</v>
      </c>
      <c r="F18" s="20">
        <v>0.46700000000000003</v>
      </c>
      <c r="G18" s="20">
        <f t="shared" si="0"/>
        <v>11.208</v>
      </c>
      <c r="H18" s="21">
        <f t="shared" si="1"/>
        <v>4090.92</v>
      </c>
      <c r="I18" s="18">
        <f>G18*365*'Ref. Costs Cambridge'!$C$2</f>
        <v>409.09200000000004</v>
      </c>
      <c r="J18" s="16">
        <f>H18*'Ref. Costs Cambridge'!$C$3</f>
        <v>1.4271174419999999</v>
      </c>
      <c r="K18" s="22">
        <f t="shared" si="2"/>
        <v>114.36734693877551</v>
      </c>
      <c r="L18" s="18">
        <f>J18*'Ref. Costs Cambridge'!$C$4</f>
        <v>25.688113955999999</v>
      </c>
      <c r="M18" s="18">
        <f t="shared" si="3"/>
        <v>434.78011395600004</v>
      </c>
      <c r="N18" s="22" t="s">
        <v>19</v>
      </c>
      <c r="O18" s="6" t="s">
        <v>16</v>
      </c>
    </row>
    <row r="19" spans="2:15" x14ac:dyDescent="0.55000000000000004">
      <c r="B19" s="6" t="s">
        <v>48</v>
      </c>
      <c r="C19" s="19" t="s">
        <v>15</v>
      </c>
      <c r="D19" s="19">
        <v>81</v>
      </c>
      <c r="E19" s="19">
        <v>112</v>
      </c>
      <c r="F19" s="20">
        <v>0.46600000000000003</v>
      </c>
      <c r="G19" s="20">
        <f t="shared" si="0"/>
        <v>11.184000000000001</v>
      </c>
      <c r="H19" s="21">
        <f t="shared" si="1"/>
        <v>4082.1600000000003</v>
      </c>
      <c r="I19" s="18">
        <f>G19*365*'Ref. Costs Cambridge'!$C$2</f>
        <v>408.21600000000007</v>
      </c>
      <c r="J19" s="16">
        <f>H19*'Ref. Costs Cambridge'!$C$3</f>
        <v>1.4240615160000001</v>
      </c>
      <c r="K19" s="22">
        <f t="shared" si="2"/>
        <v>138.0740740740741</v>
      </c>
      <c r="L19" s="18">
        <f>J19*'Ref. Costs Cambridge'!$C$4</f>
        <v>25.633107288000001</v>
      </c>
      <c r="M19" s="18">
        <f t="shared" si="3"/>
        <v>433.84910728800008</v>
      </c>
      <c r="N19" s="22" t="s">
        <v>19</v>
      </c>
      <c r="O19" s="6" t="s">
        <v>49</v>
      </c>
    </row>
    <row r="20" spans="2:15" x14ac:dyDescent="0.55000000000000004">
      <c r="B20" s="6" t="s">
        <v>50</v>
      </c>
      <c r="C20" s="19" t="s">
        <v>15</v>
      </c>
      <c r="D20" s="19">
        <v>102</v>
      </c>
      <c r="E20" s="19" t="s">
        <v>18</v>
      </c>
      <c r="F20" s="20">
        <v>0.46</v>
      </c>
      <c r="G20" s="20">
        <f t="shared" si="0"/>
        <v>11.040000000000001</v>
      </c>
      <c r="H20" s="21">
        <f t="shared" si="1"/>
        <v>4029.6000000000004</v>
      </c>
      <c r="I20" s="18">
        <f>G20*365*'Ref. Costs Cambridge'!$C$2</f>
        <v>402.96000000000004</v>
      </c>
      <c r="J20" s="16">
        <f>H20*'Ref. Costs Cambridge'!$C$3</f>
        <v>1.4057259600000001</v>
      </c>
      <c r="K20" s="22">
        <f t="shared" si="2"/>
        <v>108.23529411764707</v>
      </c>
      <c r="L20" s="18">
        <f>J20*'Ref. Costs Cambridge'!$C$4</f>
        <v>25.30306728</v>
      </c>
      <c r="M20" s="18">
        <f t="shared" si="3"/>
        <v>428.26306728000003</v>
      </c>
      <c r="N20" s="22" t="s">
        <v>19</v>
      </c>
      <c r="O20" s="6" t="s">
        <v>51</v>
      </c>
    </row>
    <row r="21" spans="2:15" x14ac:dyDescent="0.55000000000000004">
      <c r="B21" s="6" t="s">
        <v>52</v>
      </c>
      <c r="C21" s="19" t="s">
        <v>29</v>
      </c>
      <c r="D21" s="19">
        <v>64</v>
      </c>
      <c r="E21" s="19">
        <v>180</v>
      </c>
      <c r="F21" s="20">
        <v>0.45200000000000001</v>
      </c>
      <c r="G21" s="20">
        <f t="shared" si="0"/>
        <v>10.848000000000001</v>
      </c>
      <c r="H21" s="21">
        <f t="shared" si="1"/>
        <v>3959.5200000000004</v>
      </c>
      <c r="I21" s="18">
        <f>G21*365*'Ref. Costs Cambridge'!$C$2</f>
        <v>395.95200000000006</v>
      </c>
      <c r="J21" s="16">
        <f>H21*'Ref. Costs Cambridge'!$C$3</f>
        <v>1.3812785520000002</v>
      </c>
      <c r="K21" s="22">
        <f t="shared" si="2"/>
        <v>169.5</v>
      </c>
      <c r="L21" s="18">
        <f>J21*'Ref. Costs Cambridge'!$C$4</f>
        <v>24.863013936000002</v>
      </c>
      <c r="M21" s="18">
        <f t="shared" si="3"/>
        <v>420.81501393600007</v>
      </c>
      <c r="N21" s="22"/>
      <c r="O21" s="6"/>
    </row>
    <row r="22" spans="2:15" x14ac:dyDescent="0.55000000000000004">
      <c r="B22" s="6" t="s">
        <v>53</v>
      </c>
      <c r="C22" s="19" t="s">
        <v>47</v>
      </c>
      <c r="D22" s="19">
        <v>95</v>
      </c>
      <c r="E22" s="19" t="s">
        <v>18</v>
      </c>
      <c r="F22" s="20">
        <v>0.41599999999999998</v>
      </c>
      <c r="G22" s="20">
        <f t="shared" si="0"/>
        <v>9.984</v>
      </c>
      <c r="H22" s="21">
        <f t="shared" si="1"/>
        <v>3644.16</v>
      </c>
      <c r="I22" s="18">
        <f>G22*365*'Ref. Costs Cambridge'!$C$2</f>
        <v>364.416</v>
      </c>
      <c r="J22" s="16">
        <f>H22*'Ref. Costs Cambridge'!$C$3</f>
        <v>1.271265216</v>
      </c>
      <c r="K22" s="22">
        <f t="shared" si="2"/>
        <v>105.09473684210526</v>
      </c>
      <c r="L22" s="18">
        <f>J22*'Ref. Costs Cambridge'!$C$4</f>
        <v>22.882773887999999</v>
      </c>
      <c r="M22" s="18">
        <f t="shared" si="3"/>
        <v>387.29877388799997</v>
      </c>
      <c r="N22" s="22" t="s">
        <v>19</v>
      </c>
      <c r="O22" s="6" t="s">
        <v>54</v>
      </c>
    </row>
    <row r="23" spans="2:15" x14ac:dyDescent="0.55000000000000004">
      <c r="B23" s="6" t="s">
        <v>55</v>
      </c>
      <c r="C23" s="19" t="s">
        <v>15</v>
      </c>
      <c r="D23" s="19">
        <v>101</v>
      </c>
      <c r="E23" s="19" t="s">
        <v>56</v>
      </c>
      <c r="F23" s="20">
        <v>0.40899999999999997</v>
      </c>
      <c r="G23" s="20">
        <f t="shared" si="0"/>
        <v>9.8159999999999989</v>
      </c>
      <c r="H23" s="21">
        <f t="shared" si="1"/>
        <v>3582.8399999999997</v>
      </c>
      <c r="I23" s="18">
        <f>G23*365*'Ref. Costs Cambridge'!$C$2</f>
        <v>358.28399999999999</v>
      </c>
      <c r="J23" s="16">
        <f>H23*'Ref. Costs Cambridge'!$C$3</f>
        <v>1.2498737339999999</v>
      </c>
      <c r="K23" s="22">
        <f t="shared" si="2"/>
        <v>97.188118811881182</v>
      </c>
      <c r="L23" s="18">
        <f>J23*'Ref. Costs Cambridge'!$C$4</f>
        <v>22.497727211999997</v>
      </c>
      <c r="M23" s="18">
        <f t="shared" si="3"/>
        <v>380.78172721199996</v>
      </c>
      <c r="N23" s="22"/>
      <c r="O23" s="6"/>
    </row>
    <row r="24" spans="2:15" x14ac:dyDescent="0.55000000000000004">
      <c r="B24" s="6" t="s">
        <v>57</v>
      </c>
      <c r="C24" s="19" t="s">
        <v>29</v>
      </c>
      <c r="D24" s="19">
        <v>64</v>
      </c>
      <c r="E24" s="19">
        <v>122</v>
      </c>
      <c r="F24" s="20">
        <v>0.39600000000000002</v>
      </c>
      <c r="G24" s="20">
        <f t="shared" si="0"/>
        <v>9.5040000000000013</v>
      </c>
      <c r="H24" s="21">
        <f t="shared" si="1"/>
        <v>3468.9600000000005</v>
      </c>
      <c r="I24" s="18">
        <f>G24*365*'Ref. Costs Cambridge'!$C$2</f>
        <v>346.89600000000007</v>
      </c>
      <c r="J24" s="16">
        <f>H24*'Ref. Costs Cambridge'!$C$3</f>
        <v>1.2101466960000002</v>
      </c>
      <c r="K24" s="22">
        <f t="shared" si="2"/>
        <v>148.50000000000003</v>
      </c>
      <c r="L24" s="18">
        <f>J24*'Ref. Costs Cambridge'!$C$4</f>
        <v>21.782640528000005</v>
      </c>
      <c r="M24" s="18">
        <f t="shared" si="3"/>
        <v>368.67864052800007</v>
      </c>
      <c r="N24" s="22"/>
      <c r="O24" s="6" t="s">
        <v>58</v>
      </c>
    </row>
    <row r="25" spans="2:15" x14ac:dyDescent="0.55000000000000004">
      <c r="B25" s="6" t="s">
        <v>59</v>
      </c>
      <c r="C25" s="19" t="s">
        <v>29</v>
      </c>
      <c r="D25" s="19">
        <v>60</v>
      </c>
      <c r="E25" s="19" t="s">
        <v>60</v>
      </c>
      <c r="F25" s="20">
        <v>0.38300000000000001</v>
      </c>
      <c r="G25" s="20">
        <f t="shared" si="0"/>
        <v>9.1920000000000002</v>
      </c>
      <c r="H25" s="21">
        <f t="shared" si="1"/>
        <v>3355.08</v>
      </c>
      <c r="I25" s="18">
        <f>G25*365*'Ref. Costs Cambridge'!$C$2</f>
        <v>335.50800000000004</v>
      </c>
      <c r="J25" s="16">
        <f>H25*'Ref. Costs Cambridge'!$C$3</f>
        <v>1.1704196579999999</v>
      </c>
      <c r="K25" s="22">
        <f t="shared" si="2"/>
        <v>153.19999999999999</v>
      </c>
      <c r="L25" s="18">
        <f>J25*'Ref. Costs Cambridge'!$C$4</f>
        <v>21.067553843999999</v>
      </c>
      <c r="M25" s="18">
        <f t="shared" si="3"/>
        <v>356.57555384400001</v>
      </c>
      <c r="N25" s="22" t="s">
        <v>19</v>
      </c>
      <c r="O25" s="6"/>
    </row>
    <row r="26" spans="2:15" x14ac:dyDescent="0.55000000000000004">
      <c r="B26" s="6" t="s">
        <v>61</v>
      </c>
      <c r="C26" s="19" t="s">
        <v>15</v>
      </c>
      <c r="D26" s="19">
        <v>94</v>
      </c>
      <c r="E26" s="19" t="s">
        <v>62</v>
      </c>
      <c r="F26" s="20">
        <v>0.34499999999999997</v>
      </c>
      <c r="G26" s="20">
        <f t="shared" si="0"/>
        <v>8.2799999999999994</v>
      </c>
      <c r="H26" s="21">
        <f t="shared" si="1"/>
        <v>3022.2</v>
      </c>
      <c r="I26" s="18">
        <f>G26*365*'Ref. Costs Cambridge'!$C$2</f>
        <v>302.21999999999997</v>
      </c>
      <c r="J26" s="16">
        <f>H26*'Ref. Costs Cambridge'!$C$3</f>
        <v>1.0542944699999999</v>
      </c>
      <c r="K26" s="22">
        <f t="shared" si="2"/>
        <v>88.085106382978708</v>
      </c>
      <c r="L26" s="18">
        <f>J26*'Ref. Costs Cambridge'!$C$4</f>
        <v>18.977300459999999</v>
      </c>
      <c r="M26" s="18">
        <f t="shared" si="3"/>
        <v>321.19730045999995</v>
      </c>
      <c r="N26" s="22"/>
      <c r="O26" s="6" t="s">
        <v>63</v>
      </c>
    </row>
    <row r="27" spans="2:15" x14ac:dyDescent="0.55000000000000004">
      <c r="B27" s="6" t="s">
        <v>64</v>
      </c>
      <c r="C27" s="19" t="s">
        <v>29</v>
      </c>
      <c r="D27" s="19">
        <v>50</v>
      </c>
      <c r="E27" s="19" t="s">
        <v>65</v>
      </c>
      <c r="F27" s="20">
        <v>0.33900000000000002</v>
      </c>
      <c r="G27" s="20">
        <f t="shared" si="0"/>
        <v>8.136000000000001</v>
      </c>
      <c r="H27" s="21">
        <f t="shared" si="1"/>
        <v>2969.6400000000003</v>
      </c>
      <c r="I27" s="18">
        <f>G27*365*'Ref. Costs Cambridge'!$C$2</f>
        <v>296.96400000000006</v>
      </c>
      <c r="J27" s="16">
        <f>H27*'Ref. Costs Cambridge'!$C$3</f>
        <v>1.0359589140000001</v>
      </c>
      <c r="K27" s="22">
        <f t="shared" si="2"/>
        <v>162.72000000000003</v>
      </c>
      <c r="L27" s="18">
        <f>J27*'Ref. Costs Cambridge'!$C$4</f>
        <v>18.647260452000001</v>
      </c>
      <c r="M27" s="18">
        <f t="shared" si="3"/>
        <v>315.61126045200007</v>
      </c>
      <c r="N27" s="22"/>
      <c r="O27" s="6"/>
    </row>
    <row r="28" spans="2:15" x14ac:dyDescent="0.55000000000000004">
      <c r="B28" s="6" t="s">
        <v>66</v>
      </c>
      <c r="C28" s="19" t="s">
        <v>29</v>
      </c>
      <c r="D28" s="19">
        <v>58</v>
      </c>
      <c r="E28" s="19">
        <v>214</v>
      </c>
      <c r="F28" s="20">
        <v>0.33600000000000002</v>
      </c>
      <c r="G28" s="20">
        <f t="shared" si="0"/>
        <v>8.0640000000000001</v>
      </c>
      <c r="H28" s="21">
        <f t="shared" si="1"/>
        <v>2943.36</v>
      </c>
      <c r="I28" s="18">
        <f>G28*365*'Ref. Costs Cambridge'!$C$2</f>
        <v>294.33600000000001</v>
      </c>
      <c r="J28" s="16">
        <f>H28*'Ref. Costs Cambridge'!$C$3</f>
        <v>1.0267911359999999</v>
      </c>
      <c r="K28" s="22">
        <f t="shared" si="2"/>
        <v>139.03448275862067</v>
      </c>
      <c r="L28" s="18">
        <f>J28*'Ref. Costs Cambridge'!$C$4</f>
        <v>18.482240447999999</v>
      </c>
      <c r="M28" s="18">
        <f t="shared" si="3"/>
        <v>312.81824044799998</v>
      </c>
      <c r="N28" s="22"/>
      <c r="O28" s="6" t="s">
        <v>67</v>
      </c>
    </row>
    <row r="29" spans="2:15" x14ac:dyDescent="0.55000000000000004">
      <c r="B29" s="6" t="s">
        <v>68</v>
      </c>
      <c r="C29" s="19" t="s">
        <v>47</v>
      </c>
      <c r="D29" s="19">
        <v>80</v>
      </c>
      <c r="E29" s="19">
        <v>122</v>
      </c>
      <c r="F29" s="20">
        <v>0.33300000000000002</v>
      </c>
      <c r="G29" s="20">
        <f t="shared" si="0"/>
        <v>7.9920000000000009</v>
      </c>
      <c r="H29" s="21">
        <f t="shared" si="1"/>
        <v>2917.0800000000004</v>
      </c>
      <c r="I29" s="18">
        <f>G29*365*'Ref. Costs Cambridge'!$C$2</f>
        <v>291.70800000000003</v>
      </c>
      <c r="J29" s="16">
        <f>H29*'Ref. Costs Cambridge'!$C$3</f>
        <v>1.017623358</v>
      </c>
      <c r="K29" s="22">
        <f t="shared" si="2"/>
        <v>99.90000000000002</v>
      </c>
      <c r="L29" s="18">
        <f>J29*'Ref. Costs Cambridge'!$C$4</f>
        <v>18.317220444</v>
      </c>
      <c r="M29" s="18">
        <f t="shared" si="3"/>
        <v>310.02522044400001</v>
      </c>
      <c r="N29" s="22"/>
      <c r="O29" s="6" t="s">
        <v>58</v>
      </c>
    </row>
    <row r="30" spans="2:15" x14ac:dyDescent="0.55000000000000004">
      <c r="B30" s="6" t="s">
        <v>69</v>
      </c>
      <c r="C30" s="19" t="s">
        <v>15</v>
      </c>
      <c r="D30" s="19">
        <v>81</v>
      </c>
      <c r="E30" s="19">
        <v>112</v>
      </c>
      <c r="F30" s="20">
        <v>0.32600000000000001</v>
      </c>
      <c r="G30" s="20">
        <f t="shared" si="0"/>
        <v>7.8239999999999998</v>
      </c>
      <c r="H30" s="21">
        <f t="shared" si="1"/>
        <v>2855.7599999999998</v>
      </c>
      <c r="I30" s="18">
        <f>G30*365*'Ref. Costs Cambridge'!$C$2</f>
        <v>285.57599999999996</v>
      </c>
      <c r="J30" s="16">
        <f>H30*'Ref. Costs Cambridge'!$C$3</f>
        <v>0.99623187599999985</v>
      </c>
      <c r="K30" s="22">
        <f t="shared" si="2"/>
        <v>96.592592592592595</v>
      </c>
      <c r="L30" s="18">
        <f>J30*'Ref. Costs Cambridge'!$C$4</f>
        <v>17.932173767999998</v>
      </c>
      <c r="M30" s="18">
        <f t="shared" si="3"/>
        <v>303.50817376799995</v>
      </c>
      <c r="N30" s="22" t="s">
        <v>19</v>
      </c>
      <c r="O30" s="6" t="s">
        <v>49</v>
      </c>
    </row>
    <row r="31" spans="2:15" x14ac:dyDescent="0.55000000000000004">
      <c r="B31" s="6" t="s">
        <v>70</v>
      </c>
      <c r="C31" s="19" t="s">
        <v>25</v>
      </c>
      <c r="D31" s="19">
        <v>80</v>
      </c>
      <c r="E31" s="19">
        <v>122</v>
      </c>
      <c r="F31" s="20">
        <v>0.28899999999999998</v>
      </c>
      <c r="G31" s="20">
        <f t="shared" si="0"/>
        <v>6.9359999999999999</v>
      </c>
      <c r="H31" s="21">
        <f t="shared" si="1"/>
        <v>2531.64</v>
      </c>
      <c r="I31" s="18">
        <f>G31*365*'Ref. Costs Cambridge'!$C$2</f>
        <v>253.16399999999999</v>
      </c>
      <c r="J31" s="16">
        <f>H31*'Ref. Costs Cambridge'!$C$3</f>
        <v>0.88316261399999996</v>
      </c>
      <c r="K31" s="22">
        <f t="shared" si="2"/>
        <v>86.7</v>
      </c>
      <c r="L31" s="18">
        <f>J31*'Ref. Costs Cambridge'!$C$4</f>
        <v>15.896927051999999</v>
      </c>
      <c r="M31" s="18">
        <f t="shared" si="3"/>
        <v>269.06092705200001</v>
      </c>
      <c r="N31" s="22"/>
      <c r="O31" s="6" t="s">
        <v>71</v>
      </c>
    </row>
    <row r="32" spans="2:15" x14ac:dyDescent="0.55000000000000004">
      <c r="B32" s="6" t="s">
        <v>72</v>
      </c>
      <c r="C32" s="19" t="s">
        <v>22</v>
      </c>
      <c r="D32" s="19">
        <v>57</v>
      </c>
      <c r="E32" s="19">
        <v>318</v>
      </c>
      <c r="F32" s="20">
        <v>0.26700000000000002</v>
      </c>
      <c r="G32" s="20">
        <f t="shared" si="0"/>
        <v>6.4080000000000004</v>
      </c>
      <c r="H32" s="21">
        <f t="shared" si="1"/>
        <v>2338.92</v>
      </c>
      <c r="I32" s="18">
        <f>G32*365*'Ref. Costs Cambridge'!$C$2</f>
        <v>233.89200000000002</v>
      </c>
      <c r="J32" s="16">
        <f>H32*'Ref. Costs Cambridge'!$C$3</f>
        <v>0.81593224200000003</v>
      </c>
      <c r="K32" s="22">
        <f t="shared" si="2"/>
        <v>112.42105263157895</v>
      </c>
      <c r="L32" s="18">
        <f>J32*'Ref. Costs Cambridge'!$C$4</f>
        <v>14.686780356</v>
      </c>
      <c r="M32" s="18">
        <f t="shared" si="3"/>
        <v>248.57878035600004</v>
      </c>
      <c r="N32" s="22"/>
      <c r="O32" s="6" t="s">
        <v>73</v>
      </c>
    </row>
    <row r="33" spans="2:15" x14ac:dyDescent="0.55000000000000004">
      <c r="B33" s="6" t="s">
        <v>74</v>
      </c>
      <c r="C33" s="19" t="s">
        <v>15</v>
      </c>
      <c r="D33" s="19">
        <v>90</v>
      </c>
      <c r="E33" s="19" t="s">
        <v>26</v>
      </c>
      <c r="F33" s="20">
        <v>0.26500000000000001</v>
      </c>
      <c r="G33" s="20">
        <f t="shared" si="0"/>
        <v>6.36</v>
      </c>
      <c r="H33" s="21">
        <f t="shared" si="1"/>
        <v>2321.4</v>
      </c>
      <c r="I33" s="18">
        <f>G33*365*'Ref. Costs Cambridge'!$C$2</f>
        <v>232.14000000000001</v>
      </c>
      <c r="J33" s="16">
        <f>H33*'Ref. Costs Cambridge'!$C$3</f>
        <v>0.80982039000000006</v>
      </c>
      <c r="K33" s="22">
        <f t="shared" si="2"/>
        <v>70.666666666666671</v>
      </c>
      <c r="L33" s="18">
        <f>J33*'Ref. Costs Cambridge'!$C$4</f>
        <v>14.576767020000002</v>
      </c>
      <c r="M33" s="18">
        <f t="shared" si="3"/>
        <v>246.71676702000002</v>
      </c>
      <c r="N33" s="22"/>
      <c r="O33" s="6" t="s">
        <v>75</v>
      </c>
    </row>
    <row r="34" spans="2:15" x14ac:dyDescent="0.55000000000000004">
      <c r="B34" s="6" t="s">
        <v>76</v>
      </c>
      <c r="C34" s="19" t="s">
        <v>15</v>
      </c>
      <c r="D34" s="19">
        <v>102</v>
      </c>
      <c r="E34" s="19" t="s">
        <v>18</v>
      </c>
      <c r="F34" s="20">
        <v>0.24199999999999999</v>
      </c>
      <c r="G34" s="20">
        <f t="shared" si="0"/>
        <v>5.8079999999999998</v>
      </c>
      <c r="H34" s="21">
        <f t="shared" si="1"/>
        <v>2119.92</v>
      </c>
      <c r="I34" s="18">
        <f>G34*365*'Ref. Costs Cambridge'!$C$2</f>
        <v>211.99200000000002</v>
      </c>
      <c r="J34" s="16">
        <f>H34*'Ref. Costs Cambridge'!$C$3</f>
        <v>0.73953409199999998</v>
      </c>
      <c r="K34" s="22">
        <f t="shared" si="2"/>
        <v>56.941176470588232</v>
      </c>
      <c r="L34" s="18">
        <f>J34*'Ref. Costs Cambridge'!$C$4</f>
        <v>13.311613655999999</v>
      </c>
      <c r="M34" s="18">
        <f t="shared" si="3"/>
        <v>225.30361365600001</v>
      </c>
      <c r="N34" s="22"/>
      <c r="O34" s="6" t="s">
        <v>77</v>
      </c>
    </row>
    <row r="35" spans="2:15" x14ac:dyDescent="0.55000000000000004">
      <c r="B35" s="6" t="s">
        <v>78</v>
      </c>
      <c r="C35" s="19" t="s">
        <v>15</v>
      </c>
      <c r="D35" s="19">
        <v>93</v>
      </c>
      <c r="E35" s="19">
        <v>318</v>
      </c>
      <c r="F35" s="20">
        <v>0.122</v>
      </c>
      <c r="G35" s="20">
        <f t="shared" si="0"/>
        <v>2.9279999999999999</v>
      </c>
      <c r="H35" s="21">
        <f t="shared" si="1"/>
        <v>1068.72</v>
      </c>
      <c r="I35" s="18">
        <f>G35*365*'Ref. Costs Cambridge'!$C$2</f>
        <v>106.87200000000001</v>
      </c>
      <c r="J35" s="16">
        <f>H35*'Ref. Costs Cambridge'!$C$3</f>
        <v>0.37282297200000003</v>
      </c>
      <c r="K35" s="22">
        <f t="shared" si="2"/>
        <v>31.483870967741932</v>
      </c>
      <c r="L35" s="18">
        <f>J35*'Ref. Costs Cambridge'!$C$4</f>
        <v>6.7108134960000001</v>
      </c>
      <c r="M35" s="18">
        <f t="shared" si="3"/>
        <v>113.58281349600001</v>
      </c>
      <c r="N35" s="22"/>
      <c r="O35" s="6" t="s">
        <v>58</v>
      </c>
    </row>
    <row r="36" spans="2:15" x14ac:dyDescent="0.55000000000000004">
      <c r="B36" s="6" t="s">
        <v>79</v>
      </c>
      <c r="C36" s="19" t="s">
        <v>15</v>
      </c>
      <c r="D36" s="19">
        <v>93</v>
      </c>
      <c r="E36" s="19">
        <v>214</v>
      </c>
      <c r="F36" s="20">
        <v>0.122</v>
      </c>
      <c r="G36" s="20">
        <f t="shared" si="0"/>
        <v>2.9279999999999999</v>
      </c>
      <c r="H36" s="21">
        <f t="shared" si="1"/>
        <v>1068.72</v>
      </c>
      <c r="I36" s="18">
        <f>G36*365*'Ref. Costs Cambridge'!$C$2</f>
        <v>106.87200000000001</v>
      </c>
      <c r="J36" s="16">
        <f>H36*'Ref. Costs Cambridge'!$C$3</f>
        <v>0.37282297200000003</v>
      </c>
      <c r="K36" s="22">
        <f t="shared" si="2"/>
        <v>31.483870967741932</v>
      </c>
      <c r="L36" s="18">
        <f>J36*'Ref. Costs Cambridge'!$C$4</f>
        <v>6.7108134960000001</v>
      </c>
      <c r="M36" s="18">
        <f t="shared" si="3"/>
        <v>113.58281349600001</v>
      </c>
      <c r="N36" s="22"/>
      <c r="O36" s="6"/>
    </row>
    <row r="37" spans="2:15" x14ac:dyDescent="0.55000000000000004">
      <c r="B37" s="6" t="s">
        <v>80</v>
      </c>
      <c r="C37" s="19" t="s">
        <v>25</v>
      </c>
      <c r="D37" s="19">
        <v>80</v>
      </c>
      <c r="E37" s="19">
        <v>122</v>
      </c>
      <c r="F37" s="20">
        <v>0.11600000000000001</v>
      </c>
      <c r="G37" s="20">
        <f t="shared" si="0"/>
        <v>2.7840000000000003</v>
      </c>
      <c r="H37" s="21">
        <f t="shared" si="1"/>
        <v>1016.1600000000001</v>
      </c>
      <c r="I37" s="18">
        <f>G37*365*'Ref. Costs Cambridge'!$C$2</f>
        <v>101.61600000000001</v>
      </c>
      <c r="J37" s="16">
        <f>H37*'Ref. Costs Cambridge'!$C$3</f>
        <v>0.354487416</v>
      </c>
      <c r="K37" s="22">
        <f t="shared" si="2"/>
        <v>34.800000000000004</v>
      </c>
      <c r="L37" s="18">
        <f>J37*'Ref. Costs Cambridge'!$C$4</f>
        <v>6.380773488</v>
      </c>
      <c r="M37" s="18">
        <f t="shared" si="3"/>
        <v>107.99677348800002</v>
      </c>
      <c r="N37" s="22"/>
      <c r="O37" s="6" t="s">
        <v>81</v>
      </c>
    </row>
    <row r="38" spans="2:15" x14ac:dyDescent="0.55000000000000004">
      <c r="B38" s="6" t="s">
        <v>82</v>
      </c>
      <c r="C38" s="19" t="s">
        <v>25</v>
      </c>
      <c r="D38" s="19">
        <v>150</v>
      </c>
      <c r="E38" s="19">
        <v>263</v>
      </c>
      <c r="F38" s="20">
        <v>8.8999999999999996E-2</v>
      </c>
      <c r="G38" s="20">
        <f t="shared" si="0"/>
        <v>2.1360000000000001</v>
      </c>
      <c r="H38" s="21">
        <f t="shared" si="1"/>
        <v>779.6400000000001</v>
      </c>
      <c r="I38" s="18">
        <f>G38*365*'Ref. Costs Cambridge'!$C$2</f>
        <v>77.964000000000013</v>
      </c>
      <c r="J38" s="16">
        <f>H38*'Ref. Costs Cambridge'!$C$3</f>
        <v>0.27197741400000003</v>
      </c>
      <c r="K38" s="22">
        <f t="shared" si="2"/>
        <v>14.24</v>
      </c>
      <c r="L38" s="18">
        <f>J38*'Ref. Costs Cambridge'!$C$4</f>
        <v>4.8955934520000008</v>
      </c>
      <c r="M38" s="18">
        <f t="shared" si="3"/>
        <v>82.859593452000013</v>
      </c>
      <c r="N38" s="22"/>
      <c r="O38" s="6"/>
    </row>
    <row r="39" spans="2:15" x14ac:dyDescent="0.55000000000000004">
      <c r="B39" s="6" t="s">
        <v>83</v>
      </c>
      <c r="C39" s="19" t="s">
        <v>84</v>
      </c>
      <c r="D39" s="19">
        <v>85</v>
      </c>
      <c r="E39" s="19">
        <v>263</v>
      </c>
      <c r="F39" s="20">
        <v>8.2000000000000003E-2</v>
      </c>
      <c r="G39" s="20">
        <f t="shared" si="0"/>
        <v>1.968</v>
      </c>
      <c r="H39" s="21">
        <f t="shared" si="1"/>
        <v>718.31999999999994</v>
      </c>
      <c r="I39" s="18">
        <f>G39*365*'Ref. Costs Cambridge'!$C$2</f>
        <v>71.831999999999994</v>
      </c>
      <c r="J39" s="16">
        <f>H39*'Ref. Costs Cambridge'!$C$3</f>
        <v>0.25058593199999996</v>
      </c>
      <c r="K39" s="22">
        <f t="shared" si="2"/>
        <v>23.152941176470588</v>
      </c>
      <c r="L39" s="18">
        <f>J39*'Ref. Costs Cambridge'!$C$4</f>
        <v>4.5105467759999991</v>
      </c>
      <c r="M39" s="18">
        <f t="shared" si="3"/>
        <v>76.342546775999992</v>
      </c>
      <c r="N39" s="22"/>
      <c r="O3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32"/>
  <sheetViews>
    <sheetView tabSelected="1" topLeftCell="A12" workbookViewId="0">
      <selection activeCell="E26" sqref="E26"/>
    </sheetView>
  </sheetViews>
  <sheetFormatPr defaultRowHeight="14.4" x14ac:dyDescent="0.55000000000000004"/>
  <cols>
    <col min="1" max="1" width="16.68359375" style="7" customWidth="1"/>
    <col min="2" max="2" width="27.3671875" style="7" bestFit="1" customWidth="1"/>
    <col min="3" max="3" width="11.89453125" style="7" bestFit="1" customWidth="1"/>
    <col min="4" max="4" width="9.41796875" style="7" customWidth="1"/>
    <col min="5" max="5" width="8.83984375" style="7"/>
    <col min="6" max="6" width="9.5234375" style="7" bestFit="1" customWidth="1"/>
    <col min="7" max="7" width="10.15625" style="7" bestFit="1" customWidth="1"/>
    <col min="8" max="8" width="14.89453125" style="7" bestFit="1" customWidth="1"/>
    <col min="9" max="9" width="13.68359375" style="7" customWidth="1"/>
    <col min="10" max="10" width="10.47265625" style="7" bestFit="1" customWidth="1"/>
    <col min="11" max="11" width="14" style="7" bestFit="1" customWidth="1"/>
    <col min="12" max="12" width="11.26171875" style="7" bestFit="1" customWidth="1"/>
    <col min="13" max="13" width="12.3671875" style="7" bestFit="1" customWidth="1"/>
    <col min="14" max="14" width="13.20703125" style="7" bestFit="1" customWidth="1"/>
    <col min="15" max="15" width="17.7890625" style="7" bestFit="1" customWidth="1"/>
    <col min="16" max="16" width="10.47265625" style="7" bestFit="1" customWidth="1"/>
    <col min="17" max="17" width="13.3125" style="7" bestFit="1" customWidth="1"/>
    <col min="18" max="18" width="16.83984375" style="7" bestFit="1" customWidth="1"/>
    <col min="19" max="16384" width="8.83984375" style="7"/>
  </cols>
  <sheetData>
    <row r="1" spans="2:18" ht="49.5" customHeight="1" x14ac:dyDescent="0.55000000000000004"/>
    <row r="2" spans="2:18" ht="28.5" customHeight="1" x14ac:dyDescent="0.55000000000000004">
      <c r="B2" s="13" t="s">
        <v>89</v>
      </c>
      <c r="C2" s="6">
        <v>12</v>
      </c>
    </row>
    <row r="3" spans="2:18" ht="28.8" x14ac:dyDescent="0.55000000000000004">
      <c r="B3" s="13" t="s">
        <v>90</v>
      </c>
      <c r="C3" s="6">
        <v>240</v>
      </c>
    </row>
    <row r="8" spans="2:18" x14ac:dyDescent="0.55000000000000004">
      <c r="B8" s="5" t="s">
        <v>0</v>
      </c>
      <c r="C8" s="8" t="s">
        <v>1</v>
      </c>
      <c r="D8" s="8" t="s">
        <v>2</v>
      </c>
      <c r="E8" s="9" t="s">
        <v>4</v>
      </c>
      <c r="F8" s="9" t="s">
        <v>5</v>
      </c>
      <c r="G8" s="9" t="s">
        <v>6</v>
      </c>
      <c r="H8" s="10" t="s">
        <v>7</v>
      </c>
      <c r="I8" s="8" t="s">
        <v>8</v>
      </c>
      <c r="J8" s="8" t="s">
        <v>10</v>
      </c>
      <c r="K8" s="8" t="s">
        <v>11</v>
      </c>
      <c r="L8" s="8" t="s">
        <v>91</v>
      </c>
      <c r="M8" s="9" t="s">
        <v>92</v>
      </c>
      <c r="N8" s="9" t="s">
        <v>93</v>
      </c>
      <c r="O8" s="10" t="s">
        <v>94</v>
      </c>
      <c r="P8" s="8" t="s">
        <v>95</v>
      </c>
      <c r="Q8" s="8" t="s">
        <v>96</v>
      </c>
      <c r="R8" s="8" t="s">
        <v>97</v>
      </c>
    </row>
    <row r="9" spans="2:18" x14ac:dyDescent="0.55000000000000004">
      <c r="B9" s="6" t="s">
        <v>88</v>
      </c>
      <c r="C9" s="6" t="s">
        <v>98</v>
      </c>
      <c r="D9" s="6">
        <v>100</v>
      </c>
      <c r="E9" s="6">
        <v>0.23166666999999999</v>
      </c>
      <c r="F9" s="6">
        <f>E9*$C$2</f>
        <v>2.78000004</v>
      </c>
      <c r="G9" s="12">
        <f>F9*$C$3</f>
        <v>667.20000960000004</v>
      </c>
      <c r="H9" s="12">
        <f>G9*'Ref. Costs Cambridge'!$C$2</f>
        <v>66.720000960000007</v>
      </c>
      <c r="I9" s="11">
        <f>G9*'Ref. Costs Cambridge'!$C$3</f>
        <v>0.23275272334896002</v>
      </c>
      <c r="J9" s="12">
        <f>I9*'Ref. Costs Cambridge'!$C$4</f>
        <v>4.1895490202812802</v>
      </c>
      <c r="K9" s="12">
        <f>H9+J9</f>
        <v>70.909549980281284</v>
      </c>
      <c r="L9" s="6">
        <v>26</v>
      </c>
      <c r="M9" s="12">
        <f>L9*F9</f>
        <v>72.280001040000002</v>
      </c>
      <c r="N9" s="12">
        <f>G9*L9</f>
        <v>17347.200249600002</v>
      </c>
      <c r="O9" s="12">
        <f>L9*H9</f>
        <v>1734.7200249600003</v>
      </c>
      <c r="P9" s="11">
        <f>L9*I9</f>
        <v>6.0515708070729604</v>
      </c>
      <c r="Q9" s="12">
        <f>L9*J9</f>
        <v>108.92827452731328</v>
      </c>
      <c r="R9" s="12">
        <f>K9*L9</f>
        <v>1843.6482994873134</v>
      </c>
    </row>
    <row r="10" spans="2:18" x14ac:dyDescent="0.55000000000000004">
      <c r="B10" s="6" t="s">
        <v>99</v>
      </c>
      <c r="C10" s="6" t="s">
        <v>98</v>
      </c>
      <c r="D10" s="6">
        <v>200</v>
      </c>
      <c r="E10" s="6">
        <v>0.36041666999999999</v>
      </c>
      <c r="F10" s="6">
        <f>E10*$C$2</f>
        <v>4.3250000399999999</v>
      </c>
      <c r="G10" s="12">
        <f>F10*$C$3</f>
        <v>1038.0000095999999</v>
      </c>
      <c r="H10" s="12">
        <f>G10*'Ref. Costs Cambridge'!$C$2</f>
        <v>103.80000095999999</v>
      </c>
      <c r="I10" s="11">
        <f>G10*'Ref. Costs Cambridge'!$C$3</f>
        <v>0.36210630334895993</v>
      </c>
      <c r="J10" s="12">
        <f>I10*'Ref. Costs Cambridge'!$C$4</f>
        <v>6.5179134602812789</v>
      </c>
      <c r="K10" s="12">
        <f>H10+J10</f>
        <v>110.31791442028127</v>
      </c>
      <c r="L10" s="6">
        <v>5</v>
      </c>
      <c r="M10" s="12">
        <f>L10*F10</f>
        <v>21.625000199999999</v>
      </c>
      <c r="N10" s="12">
        <f>G10*L10</f>
        <v>5190.0000479999999</v>
      </c>
      <c r="O10" s="12">
        <f>L10*H10</f>
        <v>519.00000479999994</v>
      </c>
      <c r="P10" s="11">
        <f>L10*I10</f>
        <v>1.8105315167447997</v>
      </c>
      <c r="Q10" s="12">
        <f>L10*J10</f>
        <v>32.589567301406397</v>
      </c>
      <c r="R10" s="12">
        <f>K10*L10</f>
        <v>551.58957210140636</v>
      </c>
    </row>
    <row r="11" spans="2:18" x14ac:dyDescent="0.55000000000000004">
      <c r="B11" s="6" t="s">
        <v>100</v>
      </c>
      <c r="C11" s="6" t="s">
        <v>98</v>
      </c>
      <c r="D11" s="6">
        <v>200</v>
      </c>
      <c r="E11" s="6">
        <v>0.54041667000000004</v>
      </c>
      <c r="F11" s="6">
        <f>E11*$C$2</f>
        <v>6.485000040000001</v>
      </c>
      <c r="G11" s="12">
        <f>F11*$C$3</f>
        <v>1556.4000096000002</v>
      </c>
      <c r="H11" s="12">
        <f>G11*'Ref. Costs Cambridge'!$C$2</f>
        <v>155.64000096000004</v>
      </c>
      <c r="I11" s="11">
        <f>G11*'Ref. Costs Cambridge'!$C$3</f>
        <v>0.54295014334896008</v>
      </c>
      <c r="J11" s="12">
        <f>I11*'Ref. Costs Cambridge'!$C$4</f>
        <v>9.7731025802812823</v>
      </c>
      <c r="K11" s="12">
        <f>H11+J11</f>
        <v>165.41310354028133</v>
      </c>
      <c r="L11" s="6">
        <v>1</v>
      </c>
      <c r="M11" s="12">
        <f>L11*F11</f>
        <v>6.485000040000001</v>
      </c>
      <c r="N11" s="12">
        <f>G11*L11</f>
        <v>1556.4000096000002</v>
      </c>
      <c r="O11" s="12">
        <f>L11*H11</f>
        <v>155.64000096000004</v>
      </c>
      <c r="P11" s="11">
        <f>L11*I11</f>
        <v>0.54295014334896008</v>
      </c>
      <c r="Q11" s="12">
        <f>L11*J11</f>
        <v>9.7731025802812823</v>
      </c>
      <c r="R11" s="12">
        <f>K11*L11</f>
        <v>165.41310354028133</v>
      </c>
    </row>
    <row r="12" spans="2:18" x14ac:dyDescent="0.55000000000000004">
      <c r="B12" s="6" t="s">
        <v>101</v>
      </c>
      <c r="C12" s="6" t="s">
        <v>98</v>
      </c>
      <c r="D12" s="6">
        <v>425</v>
      </c>
      <c r="E12" s="6">
        <v>0.76333329999999999</v>
      </c>
      <c r="F12" s="6">
        <f>E12*$C$2</f>
        <v>9.159999599999999</v>
      </c>
      <c r="G12" s="12">
        <f>F12*$C$3</f>
        <v>2198.3999039999999</v>
      </c>
      <c r="H12" s="12">
        <f>G12*'Ref. Costs Cambridge'!$C$2</f>
        <v>219.8399904</v>
      </c>
      <c r="I12" s="11">
        <f>G12*'Ref. Costs Cambridge'!$C$3</f>
        <v>0.76691180651039992</v>
      </c>
      <c r="J12" s="12">
        <f>I12*'Ref. Costs Cambridge'!$C$4</f>
        <v>13.804412517187199</v>
      </c>
      <c r="K12" s="12">
        <f>H12+J12</f>
        <v>233.64440291718719</v>
      </c>
      <c r="L12" s="6">
        <v>1</v>
      </c>
      <c r="M12" s="12">
        <f>L12*F12</f>
        <v>9.159999599999999</v>
      </c>
      <c r="N12" s="12">
        <f>G12*L12</f>
        <v>2198.3999039999999</v>
      </c>
      <c r="O12" s="12">
        <f>L12*H12</f>
        <v>219.8399904</v>
      </c>
      <c r="P12" s="11">
        <f>L12*I12</f>
        <v>0.76691180651039992</v>
      </c>
      <c r="Q12" s="12">
        <f>L12*J12</f>
        <v>13.804412517187199</v>
      </c>
      <c r="R12" s="12">
        <f>K12*L12</f>
        <v>233.64440291718719</v>
      </c>
    </row>
    <row r="15" spans="2:18" x14ac:dyDescent="0.55000000000000004">
      <c r="B15" s="5" t="s">
        <v>105</v>
      </c>
      <c r="C15" s="6">
        <f>SUM('Old Units at Cambridge'!H4:H39)</f>
        <v>137041.44000000006</v>
      </c>
    </row>
    <row r="16" spans="2:18" x14ac:dyDescent="0.55000000000000004">
      <c r="B16" s="5" t="s">
        <v>102</v>
      </c>
      <c r="C16" s="25">
        <f>SUM('Old Units at Cambridge'!I4:I39)</f>
        <v>13704.143999999995</v>
      </c>
    </row>
    <row r="17" spans="2:3" x14ac:dyDescent="0.55000000000000004">
      <c r="B17" s="5" t="s">
        <v>103</v>
      </c>
      <c r="C17" s="6">
        <f>SUM('Old Units at Cambridge'!J4:J39)</f>
        <v>47.806906344000012</v>
      </c>
    </row>
    <row r="18" spans="2:3" x14ac:dyDescent="0.55000000000000004">
      <c r="B18" s="5" t="s">
        <v>104</v>
      </c>
      <c r="C18" s="25">
        <f>SUM('Old Units at Cambridge'!L4:L39)</f>
        <v>860.52431419200002</v>
      </c>
    </row>
    <row r="19" spans="2:3" x14ac:dyDescent="0.55000000000000004">
      <c r="B19" s="5" t="s">
        <v>106</v>
      </c>
      <c r="C19" s="25">
        <f>C16+C18</f>
        <v>14564.668314191995</v>
      </c>
    </row>
    <row r="20" spans="2:3" x14ac:dyDescent="0.55000000000000004">
      <c r="B20" s="5" t="s">
        <v>107</v>
      </c>
      <c r="C20" s="12">
        <f>SUM(N9:N12)</f>
        <v>26292.0002112</v>
      </c>
    </row>
    <row r="21" spans="2:3" x14ac:dyDescent="0.55000000000000004">
      <c r="B21" s="5" t="s">
        <v>108</v>
      </c>
      <c r="C21" s="25">
        <f>SUM(O9:O12)</f>
        <v>2629.2000211200002</v>
      </c>
    </row>
    <row r="22" spans="2:3" x14ac:dyDescent="0.55000000000000004">
      <c r="B22" s="5" t="s">
        <v>109</v>
      </c>
      <c r="C22" s="11">
        <f>SUM(P9:P12)</f>
        <v>9.171964273677121</v>
      </c>
    </row>
    <row r="23" spans="2:3" x14ac:dyDescent="0.55000000000000004">
      <c r="B23" s="5" t="s">
        <v>110</v>
      </c>
      <c r="C23" s="25">
        <f>SUM(Q9:Q12)</f>
        <v>165.09535692618815</v>
      </c>
    </row>
    <row r="24" spans="2:3" x14ac:dyDescent="0.55000000000000004">
      <c r="B24" s="5" t="s">
        <v>111</v>
      </c>
      <c r="C24" s="25">
        <f>(C21+C23)</f>
        <v>2794.2953780461885</v>
      </c>
    </row>
    <row r="25" spans="2:3" x14ac:dyDescent="0.55000000000000004">
      <c r="B25" s="5" t="s">
        <v>112</v>
      </c>
      <c r="C25" s="12">
        <f>C15-C20</f>
        <v>110749.43978880005</v>
      </c>
    </row>
    <row r="26" spans="2:3" x14ac:dyDescent="0.55000000000000004">
      <c r="B26" s="5" t="s">
        <v>113</v>
      </c>
      <c r="C26" s="26">
        <f>C16-C21</f>
        <v>11074.943978879994</v>
      </c>
    </row>
    <row r="27" spans="2:3" x14ac:dyDescent="0.55000000000000004">
      <c r="B27" s="5" t="s">
        <v>114</v>
      </c>
      <c r="C27" s="11">
        <f>C17-C22</f>
        <v>38.634942070322893</v>
      </c>
    </row>
    <row r="28" spans="2:3" x14ac:dyDescent="0.55000000000000004">
      <c r="B28" s="5" t="s">
        <v>115</v>
      </c>
      <c r="C28" s="26">
        <f>C18-C23</f>
        <v>695.42895726581185</v>
      </c>
    </row>
    <row r="29" spans="2:3" x14ac:dyDescent="0.55000000000000004">
      <c r="B29" s="5" t="s">
        <v>116</v>
      </c>
      <c r="C29" s="26">
        <f>C19-C24</f>
        <v>11770.372936145806</v>
      </c>
    </row>
    <row r="30" spans="2:3" x14ac:dyDescent="0.55000000000000004">
      <c r="B30" s="5" t="s">
        <v>119</v>
      </c>
      <c r="C30" s="25">
        <v>35740</v>
      </c>
    </row>
    <row r="31" spans="2:3" x14ac:dyDescent="0.55000000000000004">
      <c r="B31" s="5" t="s">
        <v>117</v>
      </c>
      <c r="C31" s="12">
        <f>C30/C26</f>
        <v>3.2271043599097626</v>
      </c>
    </row>
    <row r="32" spans="2:3" x14ac:dyDescent="0.55000000000000004">
      <c r="B32" s="5" t="s">
        <v>118</v>
      </c>
      <c r="C32" s="12">
        <f>C30/C29</f>
        <v>3.0364373494271812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6"/>
  <sheetViews>
    <sheetView topLeftCell="A8" workbookViewId="0">
      <selection activeCell="K4" sqref="K4"/>
    </sheetView>
  </sheetViews>
  <sheetFormatPr defaultRowHeight="14.4" x14ac:dyDescent="0.55000000000000004"/>
  <cols>
    <col min="1" max="1" width="16.68359375" style="7" customWidth="1"/>
    <col min="2" max="2" width="27.3125" style="7" bestFit="1" customWidth="1"/>
    <col min="3" max="3" width="11.89453125" style="7" bestFit="1" customWidth="1"/>
    <col min="4" max="4" width="23.26171875" style="7" bestFit="1" customWidth="1"/>
    <col min="5" max="5" width="10.68359375" style="7" bestFit="1" customWidth="1"/>
    <col min="6" max="6" width="9.5234375" style="7" bestFit="1" customWidth="1"/>
    <col min="7" max="7" width="10.15625" style="7" bestFit="1" customWidth="1"/>
    <col min="8" max="8" width="14.89453125" style="7" bestFit="1" customWidth="1"/>
    <col min="9" max="9" width="9.1015625" style="7" customWidth="1"/>
    <col min="10" max="10" width="10.47265625" style="7" bestFit="1" customWidth="1"/>
    <col min="11" max="11" width="14" style="7" bestFit="1" customWidth="1"/>
    <col min="12" max="12" width="11.26171875" style="7" bestFit="1" customWidth="1"/>
    <col min="13" max="13" width="12.5234375" style="7" bestFit="1" customWidth="1"/>
    <col min="14" max="14" width="13.20703125" style="7" bestFit="1" customWidth="1"/>
    <col min="15" max="15" width="17.9453125" style="7" bestFit="1" customWidth="1"/>
    <col min="16" max="16" width="10.62890625" style="7" bestFit="1" customWidth="1"/>
    <col min="17" max="17" width="13.5234375" style="7" bestFit="1" customWidth="1"/>
    <col min="18" max="18" width="17.05078125" style="7" bestFit="1" customWidth="1"/>
    <col min="19" max="16384" width="8.83984375" style="7"/>
  </cols>
  <sheetData>
    <row r="1" spans="2:18" ht="49.5" customHeight="1" x14ac:dyDescent="0.55000000000000004"/>
    <row r="2" spans="2:18" hidden="1" x14ac:dyDescent="0.55000000000000004"/>
    <row r="3" spans="2:18" ht="43.2" x14ac:dyDescent="0.55000000000000004">
      <c r="B3" s="13" t="s">
        <v>124</v>
      </c>
      <c r="C3" s="6">
        <v>24</v>
      </c>
      <c r="D3" s="5" t="s">
        <v>85</v>
      </c>
      <c r="E3" s="6">
        <v>0.1</v>
      </c>
    </row>
    <row r="4" spans="2:18" ht="43.2" x14ac:dyDescent="0.55000000000000004">
      <c r="B4" s="13" t="s">
        <v>125</v>
      </c>
      <c r="C4" s="6">
        <v>365</v>
      </c>
      <c r="D4" s="5" t="s">
        <v>86</v>
      </c>
      <c r="E4" s="6">
        <v>3.4885E-4</v>
      </c>
    </row>
    <row r="5" spans="2:18" ht="43.2" x14ac:dyDescent="0.55000000000000004">
      <c r="B5" s="13" t="s">
        <v>126</v>
      </c>
      <c r="C5" s="6">
        <v>16</v>
      </c>
      <c r="D5" s="5" t="s">
        <v>87</v>
      </c>
      <c r="E5" s="6">
        <v>18</v>
      </c>
    </row>
    <row r="6" spans="2:18" ht="43.2" x14ac:dyDescent="0.55000000000000004">
      <c r="B6" s="13" t="s">
        <v>127</v>
      </c>
      <c r="C6" s="6">
        <v>240</v>
      </c>
    </row>
    <row r="8" spans="2:18" x14ac:dyDescent="0.55000000000000004">
      <c r="B8" s="27" t="s">
        <v>121</v>
      </c>
    </row>
    <row r="9" spans="2:18" x14ac:dyDescent="0.55000000000000004">
      <c r="B9" s="5" t="s">
        <v>0</v>
      </c>
      <c r="C9" s="8" t="s">
        <v>1</v>
      </c>
      <c r="D9" s="8" t="s">
        <v>2</v>
      </c>
      <c r="E9" s="9" t="s">
        <v>4</v>
      </c>
      <c r="F9" s="9" t="s">
        <v>5</v>
      </c>
      <c r="G9" s="9" t="s">
        <v>6</v>
      </c>
      <c r="H9" s="10" t="s">
        <v>7</v>
      </c>
      <c r="I9" s="8" t="s">
        <v>8</v>
      </c>
      <c r="J9" s="8" t="s">
        <v>10</v>
      </c>
      <c r="K9" s="8" t="s">
        <v>11</v>
      </c>
      <c r="L9" s="8" t="s">
        <v>128</v>
      </c>
      <c r="M9" s="9" t="s">
        <v>129</v>
      </c>
      <c r="N9" s="9" t="s">
        <v>130</v>
      </c>
      <c r="O9" s="10" t="s">
        <v>131</v>
      </c>
      <c r="P9" s="8" t="s">
        <v>132</v>
      </c>
      <c r="Q9" s="8" t="s">
        <v>133</v>
      </c>
      <c r="R9" s="8" t="s">
        <v>134</v>
      </c>
    </row>
    <row r="10" spans="2:18" x14ac:dyDescent="0.55000000000000004">
      <c r="B10" s="6" t="s">
        <v>122</v>
      </c>
      <c r="C10" s="6" t="s">
        <v>123</v>
      </c>
      <c r="D10" s="6">
        <v>100</v>
      </c>
      <c r="E10" s="6">
        <v>0.46800000000000003</v>
      </c>
      <c r="F10" s="12">
        <f>E10*$C$3</f>
        <v>11.232000000000001</v>
      </c>
      <c r="G10" s="6">
        <f>F10*$C$4</f>
        <v>4099.68</v>
      </c>
      <c r="H10" s="25">
        <f>G10*$E$3</f>
        <v>409.96800000000007</v>
      </c>
      <c r="I10" s="11">
        <f>G10*$E$4</f>
        <v>1.4301733680000002</v>
      </c>
      <c r="J10" s="25">
        <f>I10*$E$5</f>
        <v>25.743120624000003</v>
      </c>
      <c r="K10" s="25">
        <f>J10+H10</f>
        <v>435.7111206240001</v>
      </c>
      <c r="L10" s="6">
        <v>20</v>
      </c>
      <c r="M10" s="6">
        <f>L10*F10</f>
        <v>224.64000000000001</v>
      </c>
      <c r="N10" s="12">
        <f>L10*G10</f>
        <v>81993.600000000006</v>
      </c>
      <c r="O10" s="25">
        <f>L10*H10</f>
        <v>8199.36</v>
      </c>
      <c r="P10" s="11">
        <f>L10*I10</f>
        <v>28.603467360000003</v>
      </c>
      <c r="Q10" s="25">
        <f>L10*J10</f>
        <v>514.8624124800001</v>
      </c>
      <c r="R10" s="25">
        <f>L10*K10</f>
        <v>8714.2224124800014</v>
      </c>
    </row>
    <row r="11" spans="2:18" x14ac:dyDescent="0.55000000000000004">
      <c r="B11" s="6" t="s">
        <v>122</v>
      </c>
      <c r="C11" s="6" t="s">
        <v>123</v>
      </c>
      <c r="D11" s="6">
        <v>200</v>
      </c>
      <c r="E11" s="6">
        <v>0.9</v>
      </c>
      <c r="F11" s="12">
        <f t="shared" ref="F11:F16" si="0">E11*$C$3</f>
        <v>21.6</v>
      </c>
      <c r="G11" s="6">
        <f t="shared" ref="G11:G16" si="1">F11*$C$4</f>
        <v>7884.0000000000009</v>
      </c>
      <c r="H11" s="25">
        <f t="shared" ref="H11:H16" si="2">G11*$E$3</f>
        <v>788.40000000000009</v>
      </c>
      <c r="I11" s="11">
        <f t="shared" ref="I11:I16" si="3">G11*$E$4</f>
        <v>2.7503334000000002</v>
      </c>
      <c r="J11" s="25">
        <f t="shared" ref="J11:J16" si="4">I11*$E$5</f>
        <v>49.5060012</v>
      </c>
      <c r="K11" s="25">
        <f t="shared" ref="K11:K16" si="5">J11+H11</f>
        <v>837.90600120000011</v>
      </c>
      <c r="L11" s="6">
        <v>12</v>
      </c>
      <c r="M11" s="6">
        <f t="shared" ref="M11:M16" si="6">L11*F11</f>
        <v>259.20000000000005</v>
      </c>
      <c r="N11" s="12">
        <f t="shared" ref="N11:N16" si="7">L11*G11</f>
        <v>94608.000000000015</v>
      </c>
      <c r="O11" s="25">
        <f t="shared" ref="O11:O16" si="8">L11*H11</f>
        <v>9460.8000000000011</v>
      </c>
      <c r="P11" s="11">
        <f t="shared" ref="P11:P16" si="9">L11*I11</f>
        <v>33.0040008</v>
      </c>
      <c r="Q11" s="25">
        <f t="shared" ref="Q11:Q16" si="10">L11*J11</f>
        <v>594.07201439999994</v>
      </c>
      <c r="R11" s="25">
        <f t="shared" ref="R11:R16" si="11">L11*K11</f>
        <v>10054.872014400002</v>
      </c>
    </row>
    <row r="12" spans="2:18" x14ac:dyDescent="0.55000000000000004">
      <c r="B12" s="6" t="s">
        <v>122</v>
      </c>
      <c r="C12" s="6" t="s">
        <v>123</v>
      </c>
      <c r="D12" s="6">
        <v>500</v>
      </c>
      <c r="E12" s="6">
        <v>1.2110000000000001</v>
      </c>
      <c r="F12" s="12">
        <f t="shared" si="0"/>
        <v>29.064</v>
      </c>
      <c r="G12" s="6">
        <f t="shared" si="1"/>
        <v>10608.36</v>
      </c>
      <c r="H12" s="25">
        <f t="shared" si="2"/>
        <v>1060.836</v>
      </c>
      <c r="I12" s="11">
        <f t="shared" si="3"/>
        <v>3.7007263860000004</v>
      </c>
      <c r="J12" s="25">
        <f t="shared" si="4"/>
        <v>66.613074948000005</v>
      </c>
      <c r="K12" s="25">
        <f t="shared" si="5"/>
        <v>1127.4490749480001</v>
      </c>
      <c r="L12" s="6">
        <v>1</v>
      </c>
      <c r="M12" s="6">
        <f t="shared" si="6"/>
        <v>29.064</v>
      </c>
      <c r="N12" s="12">
        <f t="shared" si="7"/>
        <v>10608.36</v>
      </c>
      <c r="O12" s="25">
        <f t="shared" si="8"/>
        <v>1060.836</v>
      </c>
      <c r="P12" s="11">
        <f t="shared" si="9"/>
        <v>3.7007263860000004</v>
      </c>
      <c r="Q12" s="25">
        <f t="shared" si="10"/>
        <v>66.613074948000005</v>
      </c>
      <c r="R12" s="25">
        <f t="shared" si="11"/>
        <v>1127.4490749480001</v>
      </c>
    </row>
    <row r="13" spans="2:18" x14ac:dyDescent="0.55000000000000004">
      <c r="B13" s="6" t="s">
        <v>122</v>
      </c>
      <c r="C13" s="6" t="s">
        <v>123</v>
      </c>
      <c r="D13" s="6">
        <v>1000</v>
      </c>
      <c r="E13" s="6">
        <v>2.8969999999999998</v>
      </c>
      <c r="F13" s="12">
        <f t="shared" si="0"/>
        <v>69.527999999999992</v>
      </c>
      <c r="G13" s="6">
        <f t="shared" si="1"/>
        <v>25377.719999999998</v>
      </c>
      <c r="H13" s="25">
        <f t="shared" si="2"/>
        <v>2537.7719999999999</v>
      </c>
      <c r="I13" s="11">
        <f t="shared" si="3"/>
        <v>8.8530176219999994</v>
      </c>
      <c r="J13" s="25">
        <f t="shared" si="4"/>
        <v>159.35431719599998</v>
      </c>
      <c r="K13" s="25">
        <f t="shared" si="5"/>
        <v>2697.1263171959999</v>
      </c>
      <c r="L13" s="6">
        <v>3</v>
      </c>
      <c r="M13" s="6">
        <f t="shared" si="6"/>
        <v>208.58399999999997</v>
      </c>
      <c r="N13" s="12">
        <f t="shared" si="7"/>
        <v>76133.159999999989</v>
      </c>
      <c r="O13" s="25">
        <f t="shared" si="8"/>
        <v>7613.3159999999998</v>
      </c>
      <c r="P13" s="11">
        <f t="shared" si="9"/>
        <v>26.559052865999998</v>
      </c>
      <c r="Q13" s="25">
        <f t="shared" si="10"/>
        <v>478.06295158799992</v>
      </c>
      <c r="R13" s="25">
        <f t="shared" si="11"/>
        <v>8091.3789515879998</v>
      </c>
    </row>
    <row r="14" spans="2:18" x14ac:dyDescent="0.55000000000000004">
      <c r="B14" s="6" t="s">
        <v>122</v>
      </c>
      <c r="C14" s="6" t="s">
        <v>123</v>
      </c>
      <c r="D14" s="6">
        <v>100</v>
      </c>
      <c r="E14" s="6">
        <v>0.39900000000000002</v>
      </c>
      <c r="F14" s="12">
        <f t="shared" si="0"/>
        <v>9.5760000000000005</v>
      </c>
      <c r="G14" s="6">
        <f t="shared" si="1"/>
        <v>3495.2400000000002</v>
      </c>
      <c r="H14" s="25">
        <f t="shared" si="2"/>
        <v>349.52400000000006</v>
      </c>
      <c r="I14" s="11">
        <f t="shared" si="3"/>
        <v>1.2193144740000001</v>
      </c>
      <c r="J14" s="25">
        <f t="shared" si="4"/>
        <v>21.947660532000004</v>
      </c>
      <c r="K14" s="25">
        <f t="shared" si="5"/>
        <v>371.47166053200004</v>
      </c>
      <c r="L14" s="6">
        <v>21</v>
      </c>
      <c r="M14" s="6">
        <f t="shared" si="6"/>
        <v>201.096</v>
      </c>
      <c r="N14" s="12">
        <f t="shared" si="7"/>
        <v>73400.040000000008</v>
      </c>
      <c r="O14" s="25">
        <f t="shared" si="8"/>
        <v>7340.0040000000008</v>
      </c>
      <c r="P14" s="11">
        <f t="shared" si="9"/>
        <v>25.605603954000003</v>
      </c>
      <c r="Q14" s="25">
        <f t="shared" si="10"/>
        <v>460.90087117200011</v>
      </c>
      <c r="R14" s="25">
        <f t="shared" si="11"/>
        <v>7800.9048711720006</v>
      </c>
    </row>
    <row r="15" spans="2:18" x14ac:dyDescent="0.55000000000000004">
      <c r="B15" s="6" t="s">
        <v>122</v>
      </c>
      <c r="C15" s="6" t="s">
        <v>123</v>
      </c>
      <c r="D15" s="6">
        <v>200</v>
      </c>
      <c r="E15" s="6">
        <v>0.98199999999999998</v>
      </c>
      <c r="F15" s="12">
        <f t="shared" si="0"/>
        <v>23.567999999999998</v>
      </c>
      <c r="G15" s="6">
        <f t="shared" si="1"/>
        <v>8602.32</v>
      </c>
      <c r="H15" s="25">
        <f t="shared" si="2"/>
        <v>860.23199999999997</v>
      </c>
      <c r="I15" s="11">
        <f t="shared" si="3"/>
        <v>3.0009193320000001</v>
      </c>
      <c r="J15" s="25">
        <f t="shared" si="4"/>
        <v>54.016547975999998</v>
      </c>
      <c r="K15" s="25">
        <f t="shared" si="5"/>
        <v>914.24854797599994</v>
      </c>
      <c r="L15" s="6">
        <v>4</v>
      </c>
      <c r="M15" s="6">
        <f t="shared" si="6"/>
        <v>94.271999999999991</v>
      </c>
      <c r="N15" s="12">
        <f t="shared" si="7"/>
        <v>34409.279999999999</v>
      </c>
      <c r="O15" s="25">
        <f t="shared" si="8"/>
        <v>3440.9279999999999</v>
      </c>
      <c r="P15" s="11">
        <f t="shared" si="9"/>
        <v>12.003677328</v>
      </c>
      <c r="Q15" s="25">
        <f t="shared" si="10"/>
        <v>216.06619190399999</v>
      </c>
      <c r="R15" s="25">
        <f t="shared" si="11"/>
        <v>3656.9941919039998</v>
      </c>
    </row>
    <row r="16" spans="2:18" x14ac:dyDescent="0.55000000000000004">
      <c r="B16" s="6" t="s">
        <v>122</v>
      </c>
      <c r="C16" s="6" t="s">
        <v>123</v>
      </c>
      <c r="D16" s="6">
        <v>500</v>
      </c>
      <c r="E16" s="6">
        <v>1.321</v>
      </c>
      <c r="F16" s="12">
        <f t="shared" si="0"/>
        <v>31.704000000000001</v>
      </c>
      <c r="G16" s="6">
        <f t="shared" si="1"/>
        <v>11571.960000000001</v>
      </c>
      <c r="H16" s="25">
        <f t="shared" si="2"/>
        <v>1157.1960000000001</v>
      </c>
      <c r="I16" s="11">
        <f t="shared" si="3"/>
        <v>4.0368782460000006</v>
      </c>
      <c r="J16" s="25">
        <f t="shared" si="4"/>
        <v>72.66380842800001</v>
      </c>
      <c r="K16" s="25">
        <f t="shared" si="5"/>
        <v>1229.8598084280002</v>
      </c>
      <c r="L16" s="6">
        <v>4</v>
      </c>
      <c r="M16" s="6">
        <f t="shared" si="6"/>
        <v>126.816</v>
      </c>
      <c r="N16" s="12">
        <f t="shared" si="7"/>
        <v>46287.840000000004</v>
      </c>
      <c r="O16" s="25">
        <f t="shared" si="8"/>
        <v>4628.7840000000006</v>
      </c>
      <c r="P16" s="11">
        <f t="shared" si="9"/>
        <v>16.147512984000002</v>
      </c>
      <c r="Q16" s="25">
        <f t="shared" si="10"/>
        <v>290.65523371200004</v>
      </c>
      <c r="R16" s="25">
        <f t="shared" si="11"/>
        <v>4919.4392337120007</v>
      </c>
    </row>
    <row r="18" spans="2:18" x14ac:dyDescent="0.55000000000000004">
      <c r="B18" s="27" t="s">
        <v>120</v>
      </c>
    </row>
    <row r="19" spans="2:18" x14ac:dyDescent="0.55000000000000004">
      <c r="B19" s="5" t="s">
        <v>0</v>
      </c>
      <c r="C19" s="8" t="s">
        <v>1</v>
      </c>
      <c r="D19" s="8" t="s">
        <v>2</v>
      </c>
      <c r="E19" s="9" t="s">
        <v>4</v>
      </c>
      <c r="F19" s="9" t="s">
        <v>5</v>
      </c>
      <c r="G19" s="9" t="s">
        <v>6</v>
      </c>
      <c r="H19" s="10" t="s">
        <v>7</v>
      </c>
      <c r="I19" s="8" t="s">
        <v>8</v>
      </c>
      <c r="J19" s="8" t="s">
        <v>10</v>
      </c>
      <c r="K19" s="8" t="s">
        <v>11</v>
      </c>
      <c r="L19" s="8" t="s">
        <v>91</v>
      </c>
      <c r="M19" s="9" t="s">
        <v>92</v>
      </c>
      <c r="N19" s="9" t="s">
        <v>93</v>
      </c>
      <c r="O19" s="10" t="s">
        <v>94</v>
      </c>
      <c r="P19" s="8" t="s">
        <v>95</v>
      </c>
      <c r="Q19" s="8" t="s">
        <v>96</v>
      </c>
      <c r="R19" s="8" t="s">
        <v>97</v>
      </c>
    </row>
    <row r="20" spans="2:18" x14ac:dyDescent="0.55000000000000004">
      <c r="B20" s="6" t="s">
        <v>88</v>
      </c>
      <c r="C20" s="6" t="s">
        <v>98</v>
      </c>
      <c r="D20" s="6">
        <v>100</v>
      </c>
      <c r="E20" s="11">
        <v>0.23166666999999999</v>
      </c>
      <c r="F20" s="12">
        <f>E20*$C$5</f>
        <v>3.7066667199999999</v>
      </c>
      <c r="G20" s="6">
        <f>F20*$C$6</f>
        <v>889.60001279999994</v>
      </c>
      <c r="H20" s="25">
        <f>G20*$E$3</f>
        <v>88.96000128</v>
      </c>
      <c r="I20" s="11">
        <f>G20*$E$4</f>
        <v>0.31033696446527997</v>
      </c>
      <c r="J20" s="25">
        <f>I20*$E$5</f>
        <v>5.5860653603750396</v>
      </c>
      <c r="K20" s="25">
        <f>J20+H20</f>
        <v>94.546066640375045</v>
      </c>
      <c r="L20" s="6">
        <v>41</v>
      </c>
      <c r="M20" s="6">
        <f>L20*F20</f>
        <v>151.97333552000001</v>
      </c>
      <c r="N20" s="12">
        <f>L20*G20</f>
        <v>36473.6005248</v>
      </c>
      <c r="O20" s="25">
        <f>L20*H20</f>
        <v>3647.3600524799999</v>
      </c>
      <c r="P20" s="11">
        <f>L20*I20</f>
        <v>12.723815543076478</v>
      </c>
      <c r="Q20" s="25">
        <f>L20*J20</f>
        <v>229.02867977537662</v>
      </c>
      <c r="R20" s="25">
        <f>L20*K20</f>
        <v>3876.3887322553769</v>
      </c>
    </row>
    <row r="21" spans="2:18" x14ac:dyDescent="0.55000000000000004">
      <c r="B21" s="6" t="s">
        <v>135</v>
      </c>
      <c r="C21" s="6" t="s">
        <v>98</v>
      </c>
      <c r="D21" s="6">
        <v>100</v>
      </c>
      <c r="E21" s="11">
        <v>0.34791666999999998</v>
      </c>
      <c r="F21" s="12">
        <f t="shared" ref="F21:F26" si="12">E21*$C$5</f>
        <v>5.5666667199999997</v>
      </c>
      <c r="G21" s="6">
        <f t="shared" ref="G21:G26" si="13">F21*$C$6</f>
        <v>1336.0000127999999</v>
      </c>
      <c r="H21" s="25">
        <f t="shared" ref="H21:H26" si="14">G21*$E$3</f>
        <v>133.60000127999999</v>
      </c>
      <c r="I21" s="11">
        <f t="shared" ref="I21:I26" si="15">G21*$E$4</f>
        <v>0.46606360446527995</v>
      </c>
      <c r="J21" s="25">
        <f t="shared" ref="J21:J26" si="16">I21*$E$5</f>
        <v>8.3891448803750386</v>
      </c>
      <c r="K21" s="25">
        <f t="shared" ref="K21:K26" si="17">J21+H21</f>
        <v>141.98914616037501</v>
      </c>
      <c r="L21" s="6">
        <v>0</v>
      </c>
      <c r="M21" s="6">
        <f t="shared" ref="M21:M26" si="18">L21*F21</f>
        <v>0</v>
      </c>
      <c r="N21" s="12">
        <f t="shared" ref="N21:N26" si="19">L21*G21</f>
        <v>0</v>
      </c>
      <c r="O21" s="25">
        <f t="shared" ref="O21:O26" si="20">L21*H21</f>
        <v>0</v>
      </c>
      <c r="P21" s="11">
        <f t="shared" ref="P21:P26" si="21">L21*I21</f>
        <v>0</v>
      </c>
      <c r="Q21" s="25">
        <f t="shared" ref="Q21:Q26" si="22">L21*J21</f>
        <v>0</v>
      </c>
      <c r="R21" s="25">
        <f t="shared" ref="R21:R26" si="23">L21*K21</f>
        <v>0</v>
      </c>
    </row>
    <row r="22" spans="2:18" x14ac:dyDescent="0.55000000000000004">
      <c r="B22" s="6" t="s">
        <v>99</v>
      </c>
      <c r="C22" s="6" t="s">
        <v>98</v>
      </c>
      <c r="D22" s="6">
        <v>200</v>
      </c>
      <c r="E22" s="11">
        <v>0.36041666999999999</v>
      </c>
      <c r="F22" s="12">
        <f t="shared" si="12"/>
        <v>5.7666667199999999</v>
      </c>
      <c r="G22" s="6">
        <f t="shared" si="13"/>
        <v>1384.0000127999999</v>
      </c>
      <c r="H22" s="25">
        <f t="shared" si="14"/>
        <v>138.40000128</v>
      </c>
      <c r="I22" s="11">
        <f t="shared" si="15"/>
        <v>0.48280840446527995</v>
      </c>
      <c r="J22" s="25">
        <f t="shared" si="16"/>
        <v>8.6905512803750398</v>
      </c>
      <c r="K22" s="25">
        <f t="shared" si="17"/>
        <v>147.09055256037504</v>
      </c>
      <c r="L22" s="6">
        <v>16</v>
      </c>
      <c r="M22" s="6">
        <f t="shared" si="18"/>
        <v>92.266667519999999</v>
      </c>
      <c r="N22" s="12">
        <f t="shared" si="19"/>
        <v>22144.000204799999</v>
      </c>
      <c r="O22" s="25">
        <f t="shared" si="20"/>
        <v>2214.40002048</v>
      </c>
      <c r="P22" s="11">
        <f t="shared" si="21"/>
        <v>7.7249344714444792</v>
      </c>
      <c r="Q22" s="25">
        <f t="shared" si="22"/>
        <v>139.04882048600064</v>
      </c>
      <c r="R22" s="25">
        <f t="shared" si="23"/>
        <v>2353.4488409660007</v>
      </c>
    </row>
    <row r="23" spans="2:18" x14ac:dyDescent="0.55000000000000004">
      <c r="B23" s="6" t="s">
        <v>100</v>
      </c>
      <c r="C23" s="6" t="s">
        <v>98</v>
      </c>
      <c r="D23" s="6">
        <v>200</v>
      </c>
      <c r="E23" s="11">
        <v>0.54041667000000004</v>
      </c>
      <c r="F23" s="12">
        <f t="shared" si="12"/>
        <v>8.6466667200000007</v>
      </c>
      <c r="G23" s="6">
        <f t="shared" si="13"/>
        <v>2075.2000128</v>
      </c>
      <c r="H23" s="25">
        <f t="shared" si="14"/>
        <v>207.52000128</v>
      </c>
      <c r="I23" s="11">
        <f t="shared" si="15"/>
        <v>0.72393352446528003</v>
      </c>
      <c r="J23" s="25">
        <f t="shared" si="16"/>
        <v>13.03080344037504</v>
      </c>
      <c r="K23" s="25">
        <f t="shared" si="17"/>
        <v>220.55080472037506</v>
      </c>
      <c r="L23" s="6">
        <v>0</v>
      </c>
      <c r="M23" s="6">
        <f t="shared" si="18"/>
        <v>0</v>
      </c>
      <c r="N23" s="12">
        <f t="shared" si="19"/>
        <v>0</v>
      </c>
      <c r="O23" s="25">
        <f t="shared" si="20"/>
        <v>0</v>
      </c>
      <c r="P23" s="11">
        <f t="shared" si="21"/>
        <v>0</v>
      </c>
      <c r="Q23" s="25">
        <f t="shared" si="22"/>
        <v>0</v>
      </c>
      <c r="R23" s="25">
        <f t="shared" si="23"/>
        <v>0</v>
      </c>
    </row>
    <row r="24" spans="2:18" x14ac:dyDescent="0.55000000000000004">
      <c r="B24" s="6" t="s">
        <v>136</v>
      </c>
      <c r="C24" s="6" t="s">
        <v>98</v>
      </c>
      <c r="D24" s="6">
        <v>425</v>
      </c>
      <c r="E24" s="11">
        <v>0.55291667</v>
      </c>
      <c r="F24" s="12">
        <f t="shared" si="12"/>
        <v>8.84666672</v>
      </c>
      <c r="G24" s="6">
        <f t="shared" si="13"/>
        <v>2123.2000128</v>
      </c>
      <c r="H24" s="25">
        <f t="shared" si="14"/>
        <v>212.32000128000001</v>
      </c>
      <c r="I24" s="11">
        <f t="shared" si="15"/>
        <v>0.74067832446527992</v>
      </c>
      <c r="J24" s="25">
        <f t="shared" si="16"/>
        <v>13.33220984037504</v>
      </c>
      <c r="K24" s="25">
        <f t="shared" si="17"/>
        <v>225.65221112037506</v>
      </c>
      <c r="L24" s="6">
        <v>0</v>
      </c>
      <c r="M24" s="6">
        <f t="shared" si="18"/>
        <v>0</v>
      </c>
      <c r="N24" s="12">
        <f t="shared" si="19"/>
        <v>0</v>
      </c>
      <c r="O24" s="25">
        <f t="shared" si="20"/>
        <v>0</v>
      </c>
      <c r="P24" s="11">
        <f t="shared" si="21"/>
        <v>0</v>
      </c>
      <c r="Q24" s="25">
        <f t="shared" si="22"/>
        <v>0</v>
      </c>
      <c r="R24" s="25">
        <f t="shared" si="23"/>
        <v>0</v>
      </c>
    </row>
    <row r="25" spans="2:18" x14ac:dyDescent="0.55000000000000004">
      <c r="B25" s="6" t="s">
        <v>101</v>
      </c>
      <c r="C25" s="6" t="s">
        <v>98</v>
      </c>
      <c r="D25" s="6">
        <v>425</v>
      </c>
      <c r="E25" s="11">
        <v>0.76333333000000003</v>
      </c>
      <c r="F25" s="12">
        <f t="shared" si="12"/>
        <v>12.213333280000001</v>
      </c>
      <c r="G25" s="6">
        <f t="shared" si="13"/>
        <v>2931.1999872000001</v>
      </c>
      <c r="H25" s="25">
        <f t="shared" si="14"/>
        <v>293.11999872000001</v>
      </c>
      <c r="I25" s="11">
        <f t="shared" si="15"/>
        <v>1.0225491155347199</v>
      </c>
      <c r="J25" s="25">
        <f t="shared" si="16"/>
        <v>18.405884079624958</v>
      </c>
      <c r="K25" s="25">
        <f t="shared" si="17"/>
        <v>311.52588279962498</v>
      </c>
      <c r="L25" s="6">
        <v>5</v>
      </c>
      <c r="M25" s="6">
        <f t="shared" si="18"/>
        <v>61.066666400000003</v>
      </c>
      <c r="N25" s="12">
        <f t="shared" si="19"/>
        <v>14655.999936</v>
      </c>
      <c r="O25" s="25">
        <f t="shared" si="20"/>
        <v>1465.5999936000001</v>
      </c>
      <c r="P25" s="11">
        <f t="shared" si="21"/>
        <v>5.1127455776735999</v>
      </c>
      <c r="Q25" s="25">
        <f t="shared" si="22"/>
        <v>92.029420398124785</v>
      </c>
      <c r="R25" s="25">
        <f t="shared" si="23"/>
        <v>1557.6294139981248</v>
      </c>
    </row>
    <row r="26" spans="2:18" x14ac:dyDescent="0.55000000000000004">
      <c r="B26" s="6" t="s">
        <v>137</v>
      </c>
      <c r="C26" s="6" t="s">
        <v>98</v>
      </c>
      <c r="D26" s="6">
        <v>885</v>
      </c>
      <c r="E26" s="6">
        <v>1.1325000000000001</v>
      </c>
      <c r="F26" s="12">
        <f t="shared" si="12"/>
        <v>18.12</v>
      </c>
      <c r="G26" s="6">
        <f t="shared" si="13"/>
        <v>4348.8</v>
      </c>
      <c r="H26" s="25">
        <f t="shared" si="14"/>
        <v>434.88000000000005</v>
      </c>
      <c r="I26" s="11">
        <f t="shared" si="15"/>
        <v>1.5170788800000001</v>
      </c>
      <c r="J26" s="25">
        <f t="shared" si="16"/>
        <v>27.307419840000001</v>
      </c>
      <c r="K26" s="25">
        <f t="shared" si="17"/>
        <v>462.18741984000008</v>
      </c>
      <c r="L26" s="6">
        <v>3</v>
      </c>
      <c r="M26" s="6">
        <f t="shared" si="18"/>
        <v>54.36</v>
      </c>
      <c r="N26" s="12">
        <f t="shared" si="19"/>
        <v>13046.400000000001</v>
      </c>
      <c r="O26" s="25">
        <f t="shared" si="20"/>
        <v>1304.6400000000001</v>
      </c>
      <c r="P26" s="11">
        <f t="shared" si="21"/>
        <v>4.5512366400000008</v>
      </c>
      <c r="Q26" s="25">
        <f t="shared" si="22"/>
        <v>81.922259520000011</v>
      </c>
      <c r="R26" s="25">
        <f t="shared" si="23"/>
        <v>1386.5622595200002</v>
      </c>
    </row>
    <row r="29" spans="2:18" x14ac:dyDescent="0.55000000000000004">
      <c r="B29" s="5" t="s">
        <v>105</v>
      </c>
      <c r="C29" s="12">
        <f>SUM(N10:N16)</f>
        <v>417440.28000000009</v>
      </c>
    </row>
    <row r="30" spans="2:18" x14ac:dyDescent="0.55000000000000004">
      <c r="B30" s="5" t="s">
        <v>102</v>
      </c>
      <c r="C30" s="26">
        <f>SUM(O10:O16)</f>
        <v>41744.028000000006</v>
      </c>
    </row>
    <row r="31" spans="2:18" x14ac:dyDescent="0.55000000000000004">
      <c r="B31" s="5" t="s">
        <v>103</v>
      </c>
      <c r="C31" s="11">
        <f>SUM(P10:P16)</f>
        <v>145.62404167800003</v>
      </c>
    </row>
    <row r="32" spans="2:18" x14ac:dyDescent="0.55000000000000004">
      <c r="B32" s="5" t="s">
        <v>104</v>
      </c>
      <c r="C32" s="25">
        <f>SUM(Q10:Q16)</f>
        <v>2621.2327502040002</v>
      </c>
    </row>
    <row r="33" spans="2:3" x14ac:dyDescent="0.55000000000000004">
      <c r="B33" s="5" t="s">
        <v>106</v>
      </c>
      <c r="C33" s="25">
        <f>C30+C32</f>
        <v>44365.260750204005</v>
      </c>
    </row>
    <row r="34" spans="2:3" x14ac:dyDescent="0.55000000000000004">
      <c r="B34" s="5" t="s">
        <v>107</v>
      </c>
      <c r="C34" s="12">
        <f>SUM(N20:N26)</f>
        <v>86320.000665600004</v>
      </c>
    </row>
    <row r="35" spans="2:3" x14ac:dyDescent="0.55000000000000004">
      <c r="B35" s="5" t="s">
        <v>108</v>
      </c>
      <c r="C35" s="26">
        <f>SUM(O20:O26)</f>
        <v>8632.0000665600001</v>
      </c>
    </row>
    <row r="36" spans="2:3" x14ac:dyDescent="0.55000000000000004">
      <c r="B36" s="5" t="s">
        <v>109</v>
      </c>
      <c r="C36" s="11">
        <f>SUM(P20:P26)</f>
        <v>30.11273223219456</v>
      </c>
    </row>
    <row r="37" spans="2:3" x14ac:dyDescent="0.55000000000000004">
      <c r="B37" s="5" t="s">
        <v>110</v>
      </c>
      <c r="C37" s="26">
        <f>SUM(Q20:Q26)</f>
        <v>542.02918017950208</v>
      </c>
    </row>
    <row r="38" spans="2:3" x14ac:dyDescent="0.55000000000000004">
      <c r="B38" s="5" t="s">
        <v>111</v>
      </c>
      <c r="C38" s="26">
        <f>C35+C37</f>
        <v>9174.0292467395029</v>
      </c>
    </row>
    <row r="39" spans="2:3" x14ac:dyDescent="0.55000000000000004">
      <c r="B39" s="5" t="s">
        <v>112</v>
      </c>
      <c r="C39" s="12">
        <f>C29-C34</f>
        <v>331120.27933440008</v>
      </c>
    </row>
    <row r="40" spans="2:3" x14ac:dyDescent="0.55000000000000004">
      <c r="B40" s="5" t="s">
        <v>113</v>
      </c>
      <c r="C40" s="26">
        <f>C30-C35</f>
        <v>33112.027933440004</v>
      </c>
    </row>
    <row r="41" spans="2:3" x14ac:dyDescent="0.55000000000000004">
      <c r="B41" s="5" t="s">
        <v>114</v>
      </c>
      <c r="C41" s="11">
        <f>C31-C36</f>
        <v>115.51130944580547</v>
      </c>
    </row>
    <row r="42" spans="2:3" x14ac:dyDescent="0.55000000000000004">
      <c r="B42" s="5" t="s">
        <v>115</v>
      </c>
      <c r="C42" s="26">
        <f>C32-C37</f>
        <v>2079.2035700244983</v>
      </c>
    </row>
    <row r="43" spans="2:3" x14ac:dyDescent="0.55000000000000004">
      <c r="B43" s="5" t="s">
        <v>116</v>
      </c>
      <c r="C43" s="26">
        <f>C33-C38</f>
        <v>35191.2315034645</v>
      </c>
    </row>
    <row r="44" spans="2:3" x14ac:dyDescent="0.55000000000000004">
      <c r="B44" s="5" t="s">
        <v>119</v>
      </c>
      <c r="C44" s="25">
        <v>92500</v>
      </c>
    </row>
    <row r="45" spans="2:3" x14ac:dyDescent="0.55000000000000004">
      <c r="B45" s="5" t="s">
        <v>117</v>
      </c>
      <c r="C45" s="12">
        <f>C44/C40</f>
        <v>2.7935468098160121</v>
      </c>
    </row>
    <row r="46" spans="2:3" x14ac:dyDescent="0.55000000000000004">
      <c r="B46" s="5" t="s">
        <v>118</v>
      </c>
      <c r="C46" s="12">
        <f>C44/C43</f>
        <v>2.6284956805473993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Ref. Costs Cambridge</vt:lpstr>
      <vt:lpstr>Old Units at Cambridge</vt:lpstr>
      <vt:lpstr>E3 Costs, Savings,Payback</vt:lpstr>
      <vt:lpstr>Calculator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Evans - Green Light Labs Ltd</dc:creator>
  <cp:lastModifiedBy>Andy Evans - Green Light Labs Ltd</cp:lastModifiedBy>
  <dcterms:created xsi:type="dcterms:W3CDTF">2017-10-03T11:37:33Z</dcterms:created>
  <dcterms:modified xsi:type="dcterms:W3CDTF">2017-10-20T10:55:02Z</dcterms:modified>
</cp:coreProperties>
</file>